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480" yWindow="330" windowWidth="14280" windowHeight="7755"/>
  </bookViews>
  <sheets>
    <sheet name="Intro" sheetId="7" r:id="rId1"/>
    <sheet name="Cost Savings Calc w MODULTN AC" sheetId="4" r:id="rId2"/>
    <sheet name="Cost Savings Calc w LOAD-UN AC" sheetId="8" r:id="rId3"/>
    <sheet name="Cost Savings w VSD AC" sheetId="6" r:id="rId4"/>
    <sheet name="Updated Quick Worksheet w R (2" sheetId="5" state="hidden" r:id="rId5"/>
  </sheets>
  <externalReferences>
    <externalReference r:id="rId6"/>
  </externalReferences>
  <definedNames>
    <definedName name="_xlnm.Print_Area" localSheetId="2">'Cost Savings Calc w LOAD-UN AC'!$A$1:$J$73</definedName>
    <definedName name="_xlnm.Print_Area" localSheetId="1">'Cost Savings Calc w MODULTN AC'!$A$1:$J$73</definedName>
    <definedName name="_xlnm.Print_Area" localSheetId="3">'Cost Savings w VSD AC'!$A$1:$J$73</definedName>
    <definedName name="_xlnm.Print_Area" localSheetId="0">Intro!$A$1:$J$20</definedName>
    <definedName name="_xlnm.Print_Area" localSheetId="4">'Updated Quick Worksheet w R (2'!$A$1:$J$70</definedName>
  </definedNames>
  <calcPr calcId="145621"/>
  <fileRecoveryPr repairLoad="1"/>
</workbook>
</file>

<file path=xl/calcChain.xml><?xml version="1.0" encoding="utf-8"?>
<calcChain xmlns="http://schemas.openxmlformats.org/spreadsheetml/2006/main">
  <c r="G70" i="4" l="1"/>
  <c r="G70" i="6" l="1"/>
  <c r="G36" i="6"/>
  <c r="G36" i="8" l="1"/>
  <c r="G70" i="8"/>
  <c r="G67" i="8"/>
  <c r="G59" i="8"/>
  <c r="G45" i="8"/>
  <c r="G39" i="8"/>
  <c r="G56" i="8" s="1"/>
  <c r="G62" i="8" s="1"/>
  <c r="G42" i="8"/>
  <c r="G48" i="8" s="1"/>
  <c r="G45" i="6"/>
  <c r="G67" i="6"/>
  <c r="G59" i="6"/>
  <c r="G39" i="6"/>
  <c r="G42" i="6" l="1"/>
  <c r="G48" i="6" s="1"/>
  <c r="G56" i="6"/>
  <c r="G62" i="6" s="1"/>
  <c r="G67" i="4"/>
  <c r="G45" i="4"/>
  <c r="G59" i="4"/>
  <c r="G36" i="4" l="1"/>
  <c r="G39" i="4"/>
  <c r="G56" i="4" l="1"/>
  <c r="G42" i="4"/>
  <c r="G62" i="4" l="1"/>
  <c r="G59" i="5"/>
  <c r="G50" i="5"/>
  <c r="G39" i="5"/>
  <c r="G67" i="5" s="1"/>
  <c r="G64" i="5"/>
  <c r="G53" i="5"/>
  <c r="G42" i="5"/>
  <c r="G48" i="4" l="1"/>
  <c r="G47" i="5"/>
  <c r="G56" i="5" s="1"/>
</calcChain>
</file>

<file path=xl/sharedStrings.xml><?xml version="1.0" encoding="utf-8"?>
<sst xmlns="http://schemas.openxmlformats.org/spreadsheetml/2006/main" count="105" uniqueCount="51">
  <si>
    <t xml:space="preserve">Total CO2 Emissions Reduction Per Year(tons) </t>
  </si>
  <si>
    <t>CFM Required to Run Air Tool</t>
  </si>
  <si>
    <t>Total Time to Run Fastener (sec/screw)</t>
  </si>
  <si>
    <t xml:space="preserve">Total CO2 Emissions Reduction Per Year w Leaks (tons) </t>
  </si>
  <si>
    <t>Number of Hours Worked Per Day</t>
  </si>
  <si>
    <t>Number of Days Worked Per Year</t>
  </si>
  <si>
    <t xml:space="preserve"> Yearly Electrical Savings by Using Panasonic Cordless Tools</t>
  </si>
  <si>
    <t>Total Yearly Energy Cost for Air Tool*</t>
  </si>
  <si>
    <t>Total Yearly Energy Cost for Battery Tool**</t>
  </si>
  <si>
    <r>
      <t>Electrical Cost (kwh)</t>
    </r>
    <r>
      <rPr>
        <sz val="7"/>
        <color theme="1"/>
        <rFont val="Arial"/>
        <family val="2"/>
      </rPr>
      <t xml:space="preserve"> (U.S. Average $.08)</t>
    </r>
  </si>
  <si>
    <r>
      <t>Total Potential Compressed Air Leak Savings</t>
    </r>
    <r>
      <rPr>
        <b/>
        <sz val="7"/>
        <color theme="1"/>
        <rFont val="Arial"/>
        <family val="2"/>
      </rPr>
      <t xml:space="preserve"> (Ave 20% CAC)</t>
    </r>
  </si>
  <si>
    <r>
      <t xml:space="preserve">Number of Fasteners Per Charge </t>
    </r>
    <r>
      <rPr>
        <sz val="7"/>
        <color theme="1"/>
        <rFont val="Arial"/>
        <family val="2"/>
      </rPr>
      <t>(Estimated ave. for joint types (Hard - 1200, Medium - 900, Soft - 600))</t>
    </r>
  </si>
  <si>
    <t>By entering data into the boxes below, the speadsheet will automatically calculate your Energy Cost and Energy Savings.</t>
  </si>
  <si>
    <t>Number of Parts Per Hour</t>
  </si>
  <si>
    <t>Number of Fasteners Per Part</t>
  </si>
  <si>
    <r>
      <t xml:space="preserve">Total Price of Air Tool </t>
    </r>
    <r>
      <rPr>
        <sz val="7"/>
        <color theme="1"/>
        <rFont val="Arial"/>
        <family val="2"/>
      </rPr>
      <t>(Include Install Labor, FRL, Hose &amp; Fittings(Only Needed for ROI Portion))</t>
    </r>
  </si>
  <si>
    <r>
      <t xml:space="preserve">Total Price of Battery Tool </t>
    </r>
    <r>
      <rPr>
        <sz val="7"/>
        <color theme="1"/>
        <rFont val="Arial"/>
        <family val="2"/>
      </rPr>
      <t>(Include Battery &amp; Charger(Only Needed for ROI Portion))</t>
    </r>
  </si>
  <si>
    <t>Number of Tools to be Converted from Air Tools to Cordless Tools</t>
  </si>
  <si>
    <t>ROI if Puchasing Panasonic Cordless Tools Instead of Air Tools (yrs)</t>
  </si>
  <si>
    <t>ROI if Replacing Working Air Tool (yrs)</t>
  </si>
  <si>
    <t>Total Potential Energy Savings</t>
  </si>
  <si>
    <t>* Compressed air calculations are based on a prefectly sized air compressor per tool cfm (C20), running hours (C4) to calculate energy costs and leak savings (not 24/7/365).  Fastening - 100% power, Standby - 70% for 20 sec then drops to 20%.
** The calculation is based on the charger being plugged in 24/7/365.</t>
  </si>
  <si>
    <t>IF((C34)&lt;=0,0,IF(C34&gt;0,</t>
  </si>
  <si>
    <t>((C10/60)*(C19/4/0.9*0.745)*(C22/60)*(C4*C13*C16)*C7)</t>
  </si>
  <si>
    <t>If Statement</t>
  </si>
  <si>
    <t>Fstnr Runtime/Min * Kw Req. * $/min * #Fstnr/Day * #Day/Yr</t>
  </si>
  <si>
    <t>((C19/4/0.9*0.745)*0.2)*((C4-(C10*(C4*C13*C16)/60/60))*0.7)</t>
  </si>
  <si>
    <t>Standby Kw Req * (Hr/day - (Fstnr Runtime (sec)( #Fstnr/Day)/Min/Hr)) &lt;Time&gt;</t>
  </si>
  <si>
    <t>Annual Energy Cost for Air Tool*</t>
  </si>
  <si>
    <r>
      <t xml:space="preserve">Number of Fasteners Per Charge </t>
    </r>
    <r>
      <rPr>
        <sz val="7"/>
        <color theme="1"/>
        <rFont val="Arial"/>
        <family val="2"/>
      </rPr>
      <t>(Estimated ave. (4A-1200,5A/P/Q-800,6J/P-500,1J/P-787)</t>
    </r>
  </si>
  <si>
    <t>Total Annual Energy Cost for Cordless Tool**</t>
  </si>
  <si>
    <t>Total Potential Annual Energy Savings Using Panasonic Cordless Tools</t>
  </si>
  <si>
    <t>Total Potential CO₂ Emissions Reduction Per Year w Leaks</t>
  </si>
  <si>
    <r>
      <t xml:space="preserve">Annual Potential Compressed Air Leak Energy Cost </t>
    </r>
    <r>
      <rPr>
        <b/>
        <sz val="7"/>
        <color theme="5"/>
        <rFont val="Arial"/>
        <family val="2"/>
      </rPr>
      <t>(Ave 20% CAC)</t>
    </r>
  </si>
  <si>
    <t>Total Potential Annually Energy Savings</t>
  </si>
  <si>
    <t>Number of Tools Saving CO₂ Emissions</t>
  </si>
  <si>
    <t>Initial Cost Savings by Purchasing Panasonic Cordless Tools</t>
  </si>
  <si>
    <t>Total First Year Potential Cost Savings with Panasonic Cordless Tools</t>
  </si>
  <si>
    <t>Additional Resources</t>
  </si>
  <si>
    <t>Cost Saving Calculator For Panasonic Cordless Tools</t>
  </si>
  <si>
    <t xml:space="preserve">US DOE Compressed Air site: http://www1.eere.energy.gov/industry/bestpractices/compressed_air.html 
Compressed Air Challenge: http://www.compressedairchallenge.org/ </t>
  </si>
  <si>
    <t>www.panasonic.com/assemblytools</t>
  </si>
  <si>
    <t>assemblytools@us.panasonic.com</t>
  </si>
  <si>
    <t>To learn about additional cost savings from using Panasonic Assembly Tools 
please visit us on the web or contact us via email.</t>
  </si>
  <si>
    <t>Total Annual Energy Cost for Air Tool</t>
  </si>
  <si>
    <t xml:space="preserve">Enter data specific to your application into the boxes, as you enter the data, the calculation will automatically update. </t>
  </si>
  <si>
    <t>Select your control type below to start using the cost savings calculator.  Enter data specific to your application into the boxes, as you enter the data, the calculation will automatically update. 
If you are unsure which compressor to select, choose Modulation since it is the most common type of compressor controls.</t>
  </si>
  <si>
    <t>Panasonic dedicates themselves to engineering energy efficient products to assist manufacturers lower their energy consumption and reduce their CO₂ Emissions.  This cost savings calculator was created to help manufactures better understand the high cost of using compressed air tools vs cordless tools.  The calculator will provide you with an approximate cost per tool for energy cost, compressed air leaks, potential savings using cordless power tools, initial tool costs savings and potential reduced CO₂ Emissions.</t>
  </si>
  <si>
    <t>* Compressed air calculations are based on a prefectly sized VSD air compressor per tool cfm (C19), running hours (C4) to calculate energy costs and leak savings (not 24/7/365).  Fastening - 100% power, Standby - 70% for 2 sec then drops to 20%.
** The calculation is based on the charger being plugged in 24/7/365.</t>
  </si>
  <si>
    <t>* Compressed air calculations are based on a prefectly sized Modulation air compressor per tool cfm (C19), running hours (C4) to calculate energy costs and leak savings (not 24/7/365).  Fastening - 100% power, Standby - 70% for 20 sec then drops to 20%.
** The calculation is based on the charger being plugged in 24/7/365.</t>
  </si>
  <si>
    <t>* Compressed air calculations are based on a prefectly sized Load/Unload air compressor per tool cfm (C19), running hours (C4) to calculate energy costs and leak savings (not 24/7/365).  Fastening - 100% power, Standby - 70% for 20 sec then drops to 20%.
** The calculation is based on the charger being plugged in 24/7/365.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</si>
</sst>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164" formatCode="&quot;$&quot;#,##0.00"/>
    <numFmt numFmtId="165" formatCode="_(&quot;$&quot;* #,##0.000_);_(&quot;$&quot;* \(#,##0.000\);_(&quot;$&quot;* &quot;-&quot;??_);_(@_)"/>
    <numFmt numFmtId="166" formatCode="0.0"/>
    <numFmt numFmtId="167" formatCode="0.0000"/>
    <numFmt numFmtId="168" formatCode="&quot;$&quot;#,##0"/>
  </numFmts>
  <fonts count="32"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2"/>
      <color theme="4"/>
      <name val="Calibri"/>
      <family val="2"/>
      <scheme val="minor"/>
    </font>
    <font>
      <b/>
      <sz val="14"/>
      <color theme="1"/>
      <name val="Arial"/>
      <family val="2"/>
    </font>
    <font>
      <sz val="11"/>
      <color theme="1"/>
      <name val="Arial"/>
      <family val="2"/>
    </font>
    <font>
      <sz val="8"/>
      <color theme="0" tint="-0.499984740745262"/>
      <name val="Arial"/>
      <family val="2"/>
    </font>
    <font>
      <b/>
      <sz val="11"/>
      <color theme="1"/>
      <name val="Arial"/>
      <family val="2"/>
    </font>
    <font>
      <b/>
      <sz val="10"/>
      <color theme="1"/>
      <name val="Arial"/>
      <family val="2"/>
    </font>
    <font>
      <sz val="10"/>
      <color theme="1"/>
      <name val="Arial"/>
      <family val="2"/>
    </font>
    <font>
      <sz val="7"/>
      <color theme="1"/>
      <name val="Arial"/>
      <family val="2"/>
    </font>
    <font>
      <b/>
      <sz val="7"/>
      <color theme="1"/>
      <name val="Arial"/>
      <family val="2"/>
    </font>
    <font>
      <sz val="9"/>
      <color theme="1"/>
      <name val="Arial"/>
      <family val="2"/>
    </font>
    <font>
      <b/>
      <sz val="9"/>
      <color theme="1"/>
      <name val="Arial"/>
      <family val="2"/>
    </font>
    <font>
      <b/>
      <sz val="9"/>
      <color theme="5"/>
      <name val="Arial"/>
      <family val="2"/>
    </font>
    <font>
      <sz val="9"/>
      <color theme="5"/>
      <name val="Arial"/>
      <family val="2"/>
    </font>
    <font>
      <b/>
      <sz val="9"/>
      <color theme="6" tint="0.59999389629810485"/>
      <name val="Arial"/>
      <family val="2"/>
    </font>
    <font>
      <b/>
      <sz val="9"/>
      <color rgb="FF00B050"/>
      <name val="Arial"/>
      <family val="2"/>
    </font>
    <font>
      <sz val="9"/>
      <color theme="6" tint="0.59999389629810485"/>
      <name val="Arial"/>
      <family val="2"/>
    </font>
    <font>
      <b/>
      <sz val="9"/>
      <color theme="6" tint="-0.499984740745262"/>
      <name val="Arial"/>
      <family val="2"/>
    </font>
    <font>
      <sz val="8"/>
      <color theme="1"/>
      <name val="Arial"/>
      <family val="2"/>
    </font>
    <font>
      <b/>
      <sz val="7"/>
      <color theme="5"/>
      <name val="Arial"/>
      <family val="2"/>
    </font>
    <font>
      <b/>
      <sz val="9"/>
      <color theme="4" tint="-0.249977111117893"/>
      <name val="Arial"/>
      <family val="2"/>
    </font>
    <font>
      <b/>
      <sz val="10"/>
      <color theme="6" tint="-0.499984740745262"/>
      <name val="Arial"/>
      <family val="2"/>
    </font>
    <font>
      <b/>
      <sz val="10"/>
      <color theme="4" tint="-0.249977111117893"/>
      <name val="Arial"/>
      <family val="2"/>
    </font>
    <font>
      <b/>
      <sz val="11"/>
      <color theme="1"/>
      <name val="Calibri"/>
      <family val="2"/>
      <scheme val="minor"/>
    </font>
    <font>
      <u/>
      <sz val="11"/>
      <color theme="10"/>
      <name val="Calibri"/>
      <family val="2"/>
      <scheme val="minor"/>
    </font>
    <font>
      <sz val="10"/>
      <color theme="1"/>
      <name val="Calibri"/>
      <family val="2"/>
      <scheme val="minor"/>
    </font>
    <font>
      <b/>
      <sz val="18"/>
      <color rgb="FF00B0F0"/>
      <name val="Calibri"/>
      <family val="2"/>
      <scheme val="minor"/>
    </font>
    <font>
      <sz val="9"/>
      <color theme="6" tint="0.79998168889431442"/>
      <name val="Arial"/>
      <family val="2"/>
    </font>
    <font>
      <b/>
      <sz val="9"/>
      <color theme="6" tint="0.79998168889431442"/>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right/>
      <top/>
      <bottom style="thick">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n">
        <color indexed="64"/>
      </left>
      <right style="thin">
        <color indexed="64"/>
      </right>
      <top style="thin">
        <color indexed="64"/>
      </top>
      <bottom style="thin">
        <color indexed="64"/>
      </bottom>
      <diagonal/>
    </border>
  </borders>
  <cellStyleXfs count="13">
    <xf numFmtId="0" fontId="0" fillId="0" borderId="0"/>
    <xf numFmtId="44" fontId="1" fillId="0" borderId="0" applyFont="0" applyFill="0" applyBorder="0" applyAlignment="0" applyProtection="0"/>
    <xf numFmtId="0" fontId="2" fillId="0" borderId="3" applyNumberFormat="0" applyFont="0" applyProtection="0">
      <alignment wrapText="1"/>
    </xf>
    <xf numFmtId="0" fontId="2" fillId="0" borderId="0" applyNumberFormat="0" applyFill="0" applyBorder="0" applyAlignment="0" applyProtection="0"/>
    <xf numFmtId="0" fontId="2" fillId="0" borderId="0" applyNumberFormat="0" applyProtection="0">
      <alignment vertical="top" wrapText="1"/>
    </xf>
    <xf numFmtId="0" fontId="2" fillId="0" borderId="4" applyNumberFormat="0" applyProtection="0">
      <alignment vertical="top" wrapText="1"/>
    </xf>
    <xf numFmtId="0" fontId="3" fillId="0" borderId="1" applyNumberFormat="0" applyProtection="0">
      <alignment wrapText="1"/>
    </xf>
    <xf numFmtId="0" fontId="3" fillId="0" borderId="5" applyNumberFormat="0" applyProtection="0">
      <alignment horizontal="left" wrapText="1"/>
    </xf>
    <xf numFmtId="0" fontId="3" fillId="0" borderId="6" applyNumberFormat="0" applyProtection="0">
      <alignment wrapText="1"/>
    </xf>
    <xf numFmtId="0" fontId="2" fillId="0" borderId="7" applyNumberFormat="0" applyFont="0" applyFill="0" applyProtection="0">
      <alignment wrapText="1"/>
    </xf>
    <xf numFmtId="0" fontId="3" fillId="0" borderId="8" applyNumberFormat="0" applyFill="0" applyProtection="0">
      <alignment wrapText="1"/>
    </xf>
    <xf numFmtId="0" fontId="4" fillId="0" borderId="0" applyNumberFormat="0" applyProtection="0">
      <alignment horizontal="left"/>
    </xf>
    <xf numFmtId="0" fontId="27" fillId="0" borderId="0" applyNumberFormat="0" applyFill="0" applyBorder="0" applyAlignment="0" applyProtection="0"/>
  </cellStyleXfs>
  <cellXfs count="252">
    <xf numFmtId="0" fontId="0" fillId="0" borderId="0" xfId="0"/>
    <xf numFmtId="0" fontId="13" fillId="0" borderId="9" xfId="1" applyNumberFormat="1" applyFont="1" applyFill="1" applyBorder="1" applyAlignment="1" applyProtection="1">
      <alignment horizontal="center" vertical="center"/>
      <protection locked="0"/>
    </xf>
    <xf numFmtId="2" fontId="6" fillId="2" borderId="0" xfId="0" applyNumberFormat="1" applyFont="1" applyFill="1" applyProtection="1"/>
    <xf numFmtId="0" fontId="6" fillId="2" borderId="0" xfId="0" applyFont="1" applyFill="1" applyAlignment="1" applyProtection="1">
      <alignment horizontal="center" vertical="center"/>
    </xf>
    <xf numFmtId="2" fontId="6" fillId="2" borderId="0" xfId="0" applyNumberFormat="1" applyFont="1" applyFill="1" applyAlignment="1" applyProtection="1">
      <alignment horizontal="center" vertical="center"/>
    </xf>
    <xf numFmtId="0" fontId="10" fillId="0" borderId="0" xfId="0" applyFont="1" applyFill="1" applyAlignment="1" applyProtection="1">
      <alignment horizontal="left"/>
    </xf>
    <xf numFmtId="165" fontId="13" fillId="3" borderId="0" xfId="1" applyNumberFormat="1" applyFont="1" applyFill="1" applyProtection="1"/>
    <xf numFmtId="0" fontId="18" fillId="0" borderId="0" xfId="0" applyFont="1" applyFill="1" applyAlignment="1" applyProtection="1">
      <alignment horizontal="right" vertical="center"/>
    </xf>
    <xf numFmtId="0" fontId="18" fillId="0" borderId="0" xfId="0" applyFont="1" applyFill="1" applyProtection="1"/>
    <xf numFmtId="2" fontId="18" fillId="0" borderId="0" xfId="0" applyNumberFormat="1" applyFont="1" applyFill="1" applyAlignment="1" applyProtection="1">
      <alignment horizontal="center" vertical="center"/>
    </xf>
    <xf numFmtId="0" fontId="6" fillId="2" borderId="0" xfId="0" applyFont="1" applyFill="1" applyProtection="1"/>
    <xf numFmtId="0" fontId="8" fillId="0" borderId="0" xfId="0" applyFont="1" applyFill="1" applyAlignment="1" applyProtection="1">
      <alignment horizontal="center"/>
    </xf>
    <xf numFmtId="0" fontId="9" fillId="0" borderId="0" xfId="0" applyFont="1" applyFill="1" applyAlignment="1" applyProtection="1">
      <alignment horizontal="center"/>
    </xf>
    <xf numFmtId="0" fontId="6" fillId="0" borderId="0" xfId="0" applyFont="1" applyFill="1" applyProtection="1"/>
    <xf numFmtId="0" fontId="10" fillId="0" borderId="0" xfId="0" applyFont="1" applyFill="1" applyProtection="1"/>
    <xf numFmtId="0" fontId="10" fillId="0" borderId="0" xfId="0" applyFont="1" applyFill="1" applyBorder="1" applyAlignment="1" applyProtection="1">
      <alignment horizontal="center" vertical="center"/>
    </xf>
    <xf numFmtId="0" fontId="10" fillId="3" borderId="0" xfId="0" applyFont="1" applyFill="1" applyProtection="1"/>
    <xf numFmtId="0" fontId="10" fillId="3" borderId="0" xfId="0" applyFont="1" applyFill="1" applyBorder="1" applyAlignment="1" applyProtection="1">
      <alignment horizontal="center" vertical="center"/>
    </xf>
    <xf numFmtId="0" fontId="10" fillId="3" borderId="0" xfId="0" applyFont="1" applyFill="1" applyAlignment="1" applyProtection="1">
      <alignment horizontal="center" vertical="center"/>
    </xf>
    <xf numFmtId="0" fontId="10" fillId="0" borderId="0" xfId="0" applyFont="1" applyFill="1" applyAlignment="1" applyProtection="1">
      <alignment horizontal="center" vertical="center"/>
    </xf>
    <xf numFmtId="44" fontId="10" fillId="3" borderId="0" xfId="1" applyFont="1" applyFill="1" applyAlignment="1" applyProtection="1">
      <alignment horizontal="center" vertical="center"/>
    </xf>
    <xf numFmtId="44" fontId="10" fillId="0" borderId="0" xfId="1" applyFont="1" applyFill="1" applyAlignment="1" applyProtection="1">
      <alignment horizontal="center" vertical="center"/>
    </xf>
    <xf numFmtId="44" fontId="8" fillId="0" borderId="0" xfId="1" applyFont="1" applyFill="1" applyAlignment="1" applyProtection="1">
      <alignment vertical="center"/>
    </xf>
    <xf numFmtId="44" fontId="8" fillId="0" borderId="0" xfId="1" applyFont="1" applyFill="1" applyAlignment="1" applyProtection="1">
      <alignment horizontal="center" vertical="center"/>
    </xf>
    <xf numFmtId="0" fontId="9" fillId="3" borderId="0" xfId="0" applyFont="1" applyFill="1" applyAlignment="1" applyProtection="1">
      <alignment horizontal="right" vertical="center"/>
    </xf>
    <xf numFmtId="0" fontId="8" fillId="0" borderId="0" xfId="0" applyFont="1" applyFill="1" applyAlignment="1" applyProtection="1">
      <alignment vertical="center"/>
    </xf>
    <xf numFmtId="166" fontId="6" fillId="3" borderId="0" xfId="0" applyNumberFormat="1" applyFont="1" applyFill="1" applyAlignment="1" applyProtection="1">
      <alignment horizontal="center" vertical="center"/>
    </xf>
    <xf numFmtId="166" fontId="9" fillId="3" borderId="0" xfId="0" applyNumberFormat="1" applyFont="1" applyFill="1" applyBorder="1" applyAlignment="1" applyProtection="1">
      <alignment horizontal="center" vertical="center"/>
    </xf>
    <xf numFmtId="0" fontId="6" fillId="0" borderId="0" xfId="0" applyFont="1" applyFill="1" applyAlignment="1" applyProtection="1">
      <alignment vertical="center" wrapText="1"/>
    </xf>
    <xf numFmtId="0" fontId="13" fillId="3" borderId="0" xfId="0" applyFont="1" applyFill="1" applyProtection="1"/>
    <xf numFmtId="1" fontId="13" fillId="0" borderId="9" xfId="1" applyNumberFormat="1" applyFont="1" applyFill="1" applyBorder="1" applyAlignment="1" applyProtection="1">
      <alignment horizontal="center" vertical="center"/>
      <protection locked="0"/>
    </xf>
    <xf numFmtId="44" fontId="13" fillId="3" borderId="0" xfId="1" applyFont="1" applyFill="1" applyAlignment="1" applyProtection="1">
      <alignment horizontal="center" vertical="center"/>
    </xf>
    <xf numFmtId="0" fontId="13" fillId="3" borderId="0" xfId="0" applyFont="1" applyFill="1" applyAlignment="1" applyProtection="1">
      <alignment horizontal="left" vertical="center"/>
    </xf>
    <xf numFmtId="0" fontId="13" fillId="0" borderId="0" xfId="0" applyFont="1" applyFill="1" applyProtection="1"/>
    <xf numFmtId="44" fontId="13" fillId="0" borderId="0" xfId="1" applyFont="1" applyFill="1" applyAlignment="1" applyProtection="1">
      <alignment horizontal="right" vertical="center"/>
    </xf>
    <xf numFmtId="44" fontId="13" fillId="0" borderId="0" xfId="0" applyNumberFormat="1" applyFont="1" applyFill="1" applyAlignment="1" applyProtection="1">
      <alignment horizontal="left" vertical="center"/>
    </xf>
    <xf numFmtId="0" fontId="13" fillId="0" borderId="0" xfId="0" applyFont="1" applyFill="1" applyAlignment="1" applyProtection="1">
      <alignment horizontal="left" vertical="center"/>
    </xf>
    <xf numFmtId="44" fontId="13" fillId="0" borderId="0" xfId="0" applyNumberFormat="1" applyFont="1" applyFill="1" applyProtection="1"/>
    <xf numFmtId="44" fontId="14" fillId="0" borderId="0" xfId="1" applyFont="1" applyFill="1" applyAlignment="1" applyProtection="1">
      <alignment horizontal="center" vertical="center"/>
    </xf>
    <xf numFmtId="0" fontId="15" fillId="0" borderId="0" xfId="0" applyFont="1" applyFill="1" applyAlignment="1" applyProtection="1">
      <alignment horizontal="right" vertical="center"/>
    </xf>
    <xf numFmtId="7" fontId="15" fillId="0" borderId="0" xfId="0" applyNumberFormat="1" applyFont="1" applyFill="1" applyBorder="1" applyAlignment="1" applyProtection="1">
      <alignment horizontal="center" vertical="center"/>
    </xf>
    <xf numFmtId="44" fontId="13" fillId="0" borderId="0" xfId="0" applyNumberFormat="1" applyFont="1" applyFill="1" applyAlignment="1" applyProtection="1">
      <alignment horizontal="center" vertical="center"/>
    </xf>
    <xf numFmtId="44" fontId="16" fillId="0" borderId="0" xfId="0" applyNumberFormat="1" applyFont="1" applyFill="1" applyAlignment="1" applyProtection="1">
      <alignment horizontal="center" vertical="center"/>
    </xf>
    <xf numFmtId="0" fontId="16" fillId="0" borderId="0" xfId="0" applyFont="1" applyFill="1" applyAlignment="1" applyProtection="1">
      <alignment horizontal="left" vertical="center"/>
    </xf>
    <xf numFmtId="44" fontId="16" fillId="3" borderId="0" xfId="0" applyNumberFormat="1" applyFont="1" applyFill="1" applyAlignment="1" applyProtection="1">
      <alignment horizontal="center" vertical="center"/>
    </xf>
    <xf numFmtId="0" fontId="16" fillId="3" borderId="0" xfId="0" applyFont="1" applyFill="1" applyAlignment="1" applyProtection="1">
      <alignment horizontal="left" vertical="center"/>
    </xf>
    <xf numFmtId="0" fontId="15" fillId="3" borderId="0" xfId="0" applyFont="1" applyFill="1" applyAlignment="1" applyProtection="1">
      <alignment horizontal="right" vertical="center"/>
    </xf>
    <xf numFmtId="7" fontId="15" fillId="0" borderId="2" xfId="0" applyNumberFormat="1" applyFont="1" applyFill="1" applyBorder="1" applyAlignment="1" applyProtection="1">
      <alignment horizontal="center" vertical="center"/>
    </xf>
    <xf numFmtId="44" fontId="13" fillId="3" borderId="0" xfId="0" applyNumberFormat="1" applyFont="1" applyFill="1" applyAlignment="1" applyProtection="1">
      <alignment horizontal="center" vertical="center"/>
    </xf>
    <xf numFmtId="0" fontId="15" fillId="3" borderId="0" xfId="0" applyFont="1" applyFill="1" applyAlignment="1" applyProtection="1">
      <alignment horizontal="center" vertical="center"/>
    </xf>
    <xf numFmtId="7" fontId="17" fillId="3" borderId="0" xfId="0" applyNumberFormat="1" applyFont="1" applyFill="1" applyBorder="1" applyAlignment="1" applyProtection="1">
      <alignment horizontal="center" vertical="center"/>
    </xf>
    <xf numFmtId="0" fontId="13" fillId="0" borderId="0" xfId="0" applyFont="1" applyFill="1" applyAlignment="1" applyProtection="1">
      <alignment horizontal="right" vertical="center"/>
    </xf>
    <xf numFmtId="0" fontId="14"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7" fontId="14" fillId="0" borderId="0" xfId="0" applyNumberFormat="1" applyFont="1" applyFill="1" applyBorder="1" applyAlignment="1" applyProtection="1">
      <alignment horizontal="center" vertical="center"/>
    </xf>
    <xf numFmtId="0" fontId="13" fillId="3" borderId="0" xfId="0" applyFont="1" applyFill="1" applyAlignment="1" applyProtection="1">
      <alignment horizontal="right" vertical="center"/>
    </xf>
    <xf numFmtId="0" fontId="14" fillId="3" borderId="0" xfId="0" applyFont="1" applyFill="1" applyProtection="1"/>
    <xf numFmtId="2" fontId="14" fillId="0" borderId="0" xfId="0" applyNumberFormat="1" applyFont="1" applyFill="1" applyAlignment="1" applyProtection="1">
      <alignment horizontal="center" vertical="center"/>
    </xf>
    <xf numFmtId="0" fontId="14" fillId="3" borderId="0" xfId="0" applyFont="1" applyFill="1" applyAlignment="1" applyProtection="1">
      <alignment horizontal="right" vertical="center"/>
    </xf>
    <xf numFmtId="2" fontId="14" fillId="3" borderId="0" xfId="0" applyNumberFormat="1" applyFont="1" applyFill="1" applyAlignment="1" applyProtection="1">
      <alignment horizontal="center" vertical="center"/>
    </xf>
    <xf numFmtId="0" fontId="14" fillId="0" borderId="0" xfId="0" applyFont="1" applyFill="1" applyProtection="1"/>
    <xf numFmtId="164" fontId="14" fillId="0" borderId="0" xfId="0" applyNumberFormat="1" applyFont="1" applyFill="1" applyAlignment="1" applyProtection="1">
      <alignment horizontal="center" vertical="center"/>
    </xf>
    <xf numFmtId="0" fontId="19" fillId="0" borderId="0" xfId="0" applyFont="1" applyFill="1" applyProtection="1"/>
    <xf numFmtId="166" fontId="14" fillId="0" borderId="0" xfId="0" applyNumberFormat="1" applyFont="1" applyFill="1" applyAlignment="1" applyProtection="1">
      <alignment horizontal="center" vertical="center"/>
    </xf>
    <xf numFmtId="166" fontId="13" fillId="0" borderId="0" xfId="0" applyNumberFormat="1" applyFont="1" applyFill="1" applyAlignment="1" applyProtection="1">
      <alignment horizontal="center" vertical="center"/>
    </xf>
    <xf numFmtId="0" fontId="13" fillId="3" borderId="0" xfId="0" applyFont="1" applyFill="1" applyAlignment="1" applyProtection="1">
      <alignment horizontal="center" vertical="center"/>
    </xf>
    <xf numFmtId="166" fontId="14" fillId="0" borderId="0" xfId="0" applyNumberFormat="1" applyFont="1" applyFill="1" applyBorder="1" applyAlignment="1" applyProtection="1">
      <alignment horizontal="center" vertical="center"/>
    </xf>
    <xf numFmtId="166" fontId="13" fillId="3" borderId="0" xfId="0" applyNumberFormat="1" applyFont="1" applyFill="1" applyAlignment="1" applyProtection="1">
      <alignment horizontal="center" vertical="center"/>
    </xf>
    <xf numFmtId="0" fontId="13" fillId="0" borderId="9"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164" fontId="13" fillId="0" borderId="9" xfId="1" applyNumberFormat="1" applyFont="1" applyFill="1" applyBorder="1" applyAlignment="1" applyProtection="1">
      <alignment horizontal="center" vertical="center"/>
      <protection locked="0"/>
    </xf>
    <xf numFmtId="44" fontId="13" fillId="0" borderId="0" xfId="1" applyFont="1" applyFill="1" applyAlignment="1" applyProtection="1">
      <alignment horizontal="center" vertical="center"/>
    </xf>
    <xf numFmtId="0" fontId="13" fillId="3" borderId="0" xfId="0" applyFont="1" applyFill="1" applyAlignment="1" applyProtection="1">
      <alignment horizontal="left"/>
    </xf>
    <xf numFmtId="0" fontId="13" fillId="0" borderId="0" xfId="0" applyFont="1" applyFill="1" applyAlignment="1" applyProtection="1">
      <alignment horizontal="left"/>
    </xf>
    <xf numFmtId="164" fontId="20" fillId="0" borderId="0" xfId="0" applyNumberFormat="1" applyFont="1" applyFill="1" applyAlignment="1" applyProtection="1">
      <alignment horizontal="center" vertical="center"/>
    </xf>
    <xf numFmtId="2" fontId="20" fillId="0" borderId="0" xfId="0" applyNumberFormat="1" applyFont="1" applyFill="1" applyAlignment="1" applyProtection="1">
      <alignment horizontal="center" vertical="center"/>
    </xf>
    <xf numFmtId="0" fontId="6" fillId="2" borderId="0" xfId="0" applyFont="1" applyFill="1" applyAlignment="1" applyProtection="1">
      <alignment horizontal="left" vertical="center"/>
    </xf>
    <xf numFmtId="164" fontId="6" fillId="2" borderId="0" xfId="1" applyNumberFormat="1" applyFont="1" applyFill="1" applyAlignment="1" applyProtection="1">
      <alignment horizontal="left" vertical="center"/>
    </xf>
    <xf numFmtId="167" fontId="21" fillId="2" borderId="0" xfId="0" applyNumberFormat="1" applyFont="1" applyFill="1" applyAlignment="1" applyProtection="1">
      <alignment horizontal="left" vertical="center"/>
    </xf>
    <xf numFmtId="0" fontId="6" fillId="2" borderId="0" xfId="0" applyNumberFormat="1" applyFont="1" applyFill="1" applyAlignment="1" applyProtection="1">
      <alignment horizontal="left" vertical="center"/>
    </xf>
    <xf numFmtId="164" fontId="6" fillId="2" borderId="0" xfId="0" applyNumberFormat="1" applyFont="1" applyFill="1" applyProtection="1"/>
    <xf numFmtId="2" fontId="21" fillId="2" borderId="0" xfId="0" applyNumberFormat="1" applyFont="1" applyFill="1" applyAlignment="1" applyProtection="1">
      <alignment horizontal="left" vertical="center"/>
    </xf>
    <xf numFmtId="0" fontId="13" fillId="0" borderId="0" xfId="0" applyFont="1" applyFill="1" applyAlignment="1" applyProtection="1">
      <alignment vertical="center"/>
    </xf>
    <xf numFmtId="0" fontId="13" fillId="0" borderId="0" xfId="0" applyFont="1" applyFill="1" applyAlignment="1" applyProtection="1">
      <alignment horizontal="right" vertical="center"/>
    </xf>
    <xf numFmtId="7" fontId="15" fillId="0" borderId="0" xfId="0" applyNumberFormat="1" applyFont="1" applyFill="1" applyAlignment="1" applyProtection="1">
      <alignment horizontal="center" vertical="center"/>
    </xf>
    <xf numFmtId="1" fontId="20" fillId="0" borderId="9" xfId="1" applyNumberFormat="1" applyFont="1" applyFill="1" applyBorder="1" applyAlignment="1" applyProtection="1">
      <alignment horizontal="center" vertical="center"/>
      <protection locked="0"/>
    </xf>
    <xf numFmtId="7" fontId="20" fillId="0" borderId="0" xfId="0" applyNumberFormat="1" applyFont="1" applyFill="1" applyAlignment="1" applyProtection="1">
      <alignment horizontal="center" vertical="center"/>
    </xf>
    <xf numFmtId="168" fontId="20" fillId="0" borderId="0" xfId="0" applyNumberFormat="1" applyFont="1" applyFill="1" applyAlignment="1" applyProtection="1">
      <alignment horizontal="center" vertical="center"/>
    </xf>
    <xf numFmtId="7" fontId="20" fillId="0" borderId="0" xfId="1" applyNumberFormat="1" applyFont="1" applyFill="1" applyBorder="1" applyAlignment="1" applyProtection="1">
      <alignment horizontal="center" vertical="center"/>
    </xf>
    <xf numFmtId="0" fontId="10" fillId="4" borderId="0" xfId="0" applyFont="1" applyFill="1" applyProtection="1"/>
    <xf numFmtId="0" fontId="13" fillId="4" borderId="0" xfId="0" applyFont="1" applyFill="1" applyAlignment="1" applyProtection="1">
      <alignment horizontal="center" vertical="center"/>
    </xf>
    <xf numFmtId="0" fontId="10" fillId="4" borderId="0" xfId="0" applyFont="1" applyFill="1" applyAlignment="1" applyProtection="1">
      <alignment horizontal="center" vertical="center"/>
    </xf>
    <xf numFmtId="0" fontId="13" fillId="4" borderId="0" xfId="0" applyFont="1" applyFill="1" applyAlignment="1" applyProtection="1">
      <alignment horizontal="left"/>
    </xf>
    <xf numFmtId="0" fontId="13" fillId="4" borderId="0" xfId="0" applyFont="1" applyFill="1" applyAlignment="1" applyProtection="1">
      <alignment vertical="center"/>
    </xf>
    <xf numFmtId="0" fontId="13" fillId="4" borderId="0" xfId="0" applyFont="1" applyFill="1" applyProtection="1"/>
    <xf numFmtId="44" fontId="13" fillId="4" borderId="0" xfId="1" applyFont="1" applyFill="1" applyAlignment="1" applyProtection="1">
      <alignment horizontal="center" vertical="center"/>
    </xf>
    <xf numFmtId="0" fontId="13" fillId="4" borderId="0" xfId="0" applyFont="1" applyFill="1" applyAlignment="1" applyProtection="1">
      <alignment horizontal="left" vertical="center"/>
    </xf>
    <xf numFmtId="0" fontId="13" fillId="5" borderId="0" xfId="0" applyFont="1" applyFill="1" applyProtection="1"/>
    <xf numFmtId="0" fontId="13" fillId="5" borderId="0" xfId="0" applyFont="1" applyFill="1" applyAlignment="1" applyProtection="1">
      <alignment horizontal="right" vertical="center"/>
    </xf>
    <xf numFmtId="0" fontId="14" fillId="5" borderId="0" xfId="0" applyFont="1" applyFill="1" applyProtection="1"/>
    <xf numFmtId="0" fontId="18" fillId="5" borderId="0" xfId="0" applyFont="1" applyFill="1" applyAlignment="1" applyProtection="1">
      <alignment horizontal="right" vertical="center"/>
    </xf>
    <xf numFmtId="0" fontId="18" fillId="5" borderId="0" xfId="0" applyFont="1" applyFill="1" applyProtection="1"/>
    <xf numFmtId="2" fontId="18" fillId="5" borderId="0" xfId="0" applyNumberFormat="1" applyFont="1" applyFill="1" applyAlignment="1" applyProtection="1">
      <alignment horizontal="center" vertical="center"/>
    </xf>
    <xf numFmtId="1" fontId="23" fillId="0" borderId="0" xfId="0" applyNumberFormat="1" applyFont="1" applyFill="1" applyAlignment="1" applyProtection="1">
      <alignment horizontal="center" vertical="center"/>
    </xf>
    <xf numFmtId="7" fontId="24" fillId="0" borderId="0" xfId="1" applyNumberFormat="1" applyFont="1" applyFill="1" applyBorder="1" applyAlignment="1" applyProtection="1">
      <alignment horizontal="center" vertical="center"/>
    </xf>
    <xf numFmtId="166" fontId="25" fillId="0" borderId="0" xfId="0" applyNumberFormat="1" applyFont="1" applyFill="1" applyAlignment="1" applyProtection="1">
      <alignment horizontal="center" vertical="center"/>
    </xf>
    <xf numFmtId="0" fontId="13" fillId="3" borderId="0" xfId="0" applyFont="1" applyFill="1" applyAlignment="1" applyProtection="1">
      <alignment horizontal="left"/>
    </xf>
    <xf numFmtId="0" fontId="13" fillId="0" borderId="0" xfId="0" applyFont="1" applyFill="1" applyAlignment="1" applyProtection="1">
      <alignment horizontal="left"/>
    </xf>
    <xf numFmtId="0" fontId="13" fillId="0" borderId="0" xfId="0" applyFont="1" applyFill="1" applyAlignment="1" applyProtection="1">
      <alignment horizontal="left" vertical="center"/>
    </xf>
    <xf numFmtId="44" fontId="14" fillId="0" borderId="0" xfId="1" applyFont="1" applyFill="1" applyAlignment="1" applyProtection="1">
      <alignment horizontal="center" vertical="center"/>
    </xf>
    <xf numFmtId="0" fontId="15" fillId="0" borderId="0" xfId="0" applyFont="1" applyFill="1" applyAlignment="1" applyProtection="1">
      <alignment horizontal="right" vertical="center"/>
    </xf>
    <xf numFmtId="0" fontId="13" fillId="3" borderId="0" xfId="0" applyFont="1" applyFill="1" applyAlignment="1" applyProtection="1">
      <alignment horizontal="left" vertical="center"/>
    </xf>
    <xf numFmtId="0" fontId="0" fillId="2" borderId="0" xfId="0" applyFont="1" applyFill="1" applyBorder="1"/>
    <xf numFmtId="0" fontId="0" fillId="6" borderId="0" xfId="0" applyFont="1" applyFill="1" applyBorder="1"/>
    <xf numFmtId="0" fontId="0" fillId="6" borderId="0" xfId="0" applyFont="1" applyFill="1" applyBorder="1" applyAlignment="1">
      <alignment horizontal="center"/>
    </xf>
    <xf numFmtId="0" fontId="0" fillId="6" borderId="0" xfId="0" applyFont="1" applyFill="1" applyBorder="1" applyAlignment="1">
      <alignment horizontal="left" wrapText="1"/>
    </xf>
    <xf numFmtId="0" fontId="26" fillId="6" borderId="0" xfId="0" applyFont="1" applyFill="1" applyBorder="1" applyAlignment="1">
      <alignment horizontal="left"/>
    </xf>
    <xf numFmtId="0" fontId="0" fillId="6" borderId="0" xfId="0" applyFont="1" applyFill="1" applyBorder="1" applyAlignment="1">
      <alignment horizontal="center" wrapText="1"/>
    </xf>
    <xf numFmtId="0" fontId="0" fillId="6" borderId="0" xfId="0" applyFont="1" applyFill="1" applyBorder="1" applyAlignment="1">
      <alignment horizontal="right" vertical="center" wrapText="1"/>
    </xf>
    <xf numFmtId="0" fontId="13" fillId="6" borderId="9"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xf>
    <xf numFmtId="0" fontId="13" fillId="6" borderId="0" xfId="0" applyFont="1" applyFill="1" applyBorder="1" applyAlignment="1" applyProtection="1">
      <alignment horizontal="center" vertical="center"/>
    </xf>
    <xf numFmtId="0" fontId="13" fillId="6" borderId="9" xfId="1" applyNumberFormat="1" applyFont="1" applyFill="1" applyBorder="1" applyAlignment="1" applyProtection="1">
      <alignment horizontal="center" vertical="center"/>
      <protection locked="0"/>
    </xf>
    <xf numFmtId="164" fontId="13" fillId="6" borderId="9" xfId="1" applyNumberFormat="1" applyFont="1" applyFill="1" applyBorder="1" applyAlignment="1" applyProtection="1">
      <alignment horizontal="center" vertical="center"/>
      <protection locked="0"/>
    </xf>
    <xf numFmtId="7" fontId="15" fillId="6" borderId="0" xfId="0" applyNumberFormat="1" applyFont="1" applyFill="1" applyBorder="1" applyAlignment="1" applyProtection="1">
      <alignment horizontal="center" vertical="center"/>
    </xf>
    <xf numFmtId="1" fontId="20" fillId="6" borderId="9" xfId="1" applyNumberFormat="1" applyFont="1" applyFill="1" applyBorder="1" applyAlignment="1" applyProtection="1">
      <alignment horizontal="center" vertical="center"/>
      <protection locked="0"/>
    </xf>
    <xf numFmtId="7" fontId="20" fillId="6" borderId="0" xfId="1" applyNumberFormat="1" applyFont="1" applyFill="1" applyBorder="1" applyAlignment="1" applyProtection="1">
      <alignment horizontal="center" vertical="center"/>
    </xf>
    <xf numFmtId="0" fontId="10" fillId="3" borderId="0" xfId="0" applyFont="1" applyFill="1" applyBorder="1" applyProtection="1"/>
    <xf numFmtId="0" fontId="13" fillId="3" borderId="0" xfId="0" applyFont="1" applyFill="1" applyBorder="1" applyAlignment="1" applyProtection="1">
      <alignment horizontal="left" vertical="center"/>
    </xf>
    <xf numFmtId="0" fontId="13" fillId="3" borderId="0" xfId="0" applyFont="1" applyFill="1" applyBorder="1" applyAlignment="1" applyProtection="1">
      <alignment horizontal="left"/>
    </xf>
    <xf numFmtId="165" fontId="13" fillId="3" borderId="0" xfId="1" applyNumberFormat="1" applyFont="1" applyFill="1" applyBorder="1" applyProtection="1"/>
    <xf numFmtId="44" fontId="13" fillId="3" borderId="0" xfId="1" applyFont="1" applyFill="1" applyBorder="1" applyAlignment="1" applyProtection="1">
      <alignment horizontal="center" vertical="center"/>
    </xf>
    <xf numFmtId="44" fontId="10" fillId="3" borderId="0" xfId="1" applyFont="1" applyFill="1" applyBorder="1" applyAlignment="1" applyProtection="1">
      <alignment horizontal="center" vertical="center"/>
    </xf>
    <xf numFmtId="0" fontId="14" fillId="3" borderId="0" xfId="0" applyFont="1" applyFill="1" applyBorder="1" applyProtection="1"/>
    <xf numFmtId="0" fontId="13" fillId="3" borderId="0" xfId="0" applyFont="1" applyFill="1" applyBorder="1" applyProtection="1"/>
    <xf numFmtId="168" fontId="20" fillId="0" borderId="0" xfId="0" applyNumberFormat="1" applyFont="1" applyFill="1" applyBorder="1" applyAlignment="1" applyProtection="1">
      <alignment horizontal="center" vertical="center"/>
    </xf>
    <xf numFmtId="0" fontId="10" fillId="4" borderId="0" xfId="0" applyFont="1" applyFill="1" applyBorder="1" applyProtection="1"/>
    <xf numFmtId="0" fontId="13"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3" fillId="4" borderId="0" xfId="0" applyFont="1" applyFill="1" applyBorder="1" applyAlignment="1" applyProtection="1">
      <alignment horizontal="left"/>
    </xf>
    <xf numFmtId="0" fontId="13" fillId="4" borderId="0" xfId="0" applyFont="1" applyFill="1" applyBorder="1" applyAlignment="1" applyProtection="1">
      <alignment vertical="center"/>
    </xf>
    <xf numFmtId="0" fontId="13" fillId="4" borderId="0" xfId="0" applyFont="1" applyFill="1" applyBorder="1" applyProtection="1"/>
    <xf numFmtId="44" fontId="13" fillId="4" borderId="0" xfId="1" applyFont="1" applyFill="1" applyBorder="1" applyAlignment="1" applyProtection="1">
      <alignment horizontal="center" vertical="center"/>
    </xf>
    <xf numFmtId="0" fontId="13" fillId="4" borderId="0" xfId="0" applyFont="1" applyFill="1" applyBorder="1" applyAlignment="1" applyProtection="1">
      <alignment horizontal="left" vertical="center"/>
    </xf>
    <xf numFmtId="0" fontId="13" fillId="5" borderId="0" xfId="0" applyFont="1" applyFill="1" applyBorder="1" applyProtection="1"/>
    <xf numFmtId="0" fontId="13" fillId="5" borderId="0" xfId="0" applyFont="1" applyFill="1" applyBorder="1" applyAlignment="1" applyProtection="1">
      <alignment horizontal="right" vertical="center"/>
    </xf>
    <xf numFmtId="0" fontId="14" fillId="5" borderId="0" xfId="0" applyFont="1" applyFill="1" applyBorder="1" applyProtection="1"/>
    <xf numFmtId="167" fontId="25" fillId="0" borderId="0" xfId="0" applyNumberFormat="1" applyFont="1" applyFill="1" applyBorder="1" applyAlignment="1" applyProtection="1">
      <alignment horizontal="center" vertical="center"/>
    </xf>
    <xf numFmtId="0" fontId="18" fillId="5" borderId="0" xfId="0" applyFont="1" applyFill="1" applyBorder="1" applyAlignment="1" applyProtection="1">
      <alignment horizontal="right" vertical="center"/>
    </xf>
    <xf numFmtId="0" fontId="18" fillId="5" borderId="0" xfId="0" applyFont="1" applyFill="1" applyBorder="1" applyProtection="1"/>
    <xf numFmtId="2" fontId="18" fillId="5" borderId="0" xfId="0" applyNumberFormat="1" applyFont="1" applyFill="1" applyBorder="1" applyAlignment="1" applyProtection="1">
      <alignment horizontal="center" vertical="center"/>
    </xf>
    <xf numFmtId="0" fontId="8" fillId="6" borderId="0" xfId="0" applyFont="1" applyFill="1" applyBorder="1" applyAlignment="1" applyProtection="1">
      <alignment horizontal="center"/>
    </xf>
    <xf numFmtId="0" fontId="9" fillId="6" borderId="0" xfId="0" applyFont="1" applyFill="1" applyBorder="1" applyAlignment="1" applyProtection="1">
      <alignment horizontal="center"/>
    </xf>
    <xf numFmtId="0" fontId="6" fillId="6" borderId="0" xfId="0" applyFont="1" applyFill="1" applyBorder="1" applyProtection="1"/>
    <xf numFmtId="0" fontId="10" fillId="6" borderId="0" xfId="0" applyFont="1" applyFill="1" applyBorder="1" applyProtection="1"/>
    <xf numFmtId="0" fontId="13" fillId="6" borderId="0" xfId="0" applyFont="1" applyFill="1" applyBorder="1" applyAlignment="1" applyProtection="1">
      <alignment horizontal="left" vertical="center"/>
    </xf>
    <xf numFmtId="0" fontId="13" fillId="6" borderId="0" xfId="0" applyFont="1" applyFill="1" applyBorder="1" applyAlignment="1" applyProtection="1">
      <alignment horizontal="left"/>
    </xf>
    <xf numFmtId="0" fontId="10" fillId="6" borderId="0" xfId="0" applyFont="1" applyFill="1" applyBorder="1" applyAlignment="1" applyProtection="1">
      <alignment horizontal="left"/>
    </xf>
    <xf numFmtId="44" fontId="10" fillId="6" borderId="0" xfId="1" applyFont="1" applyFill="1" applyBorder="1" applyAlignment="1" applyProtection="1">
      <alignment horizontal="center" vertical="center"/>
    </xf>
    <xf numFmtId="44" fontId="13" fillId="6" borderId="0" xfId="1" applyFont="1" applyFill="1" applyBorder="1" applyAlignment="1" applyProtection="1">
      <alignment horizontal="center" vertical="center"/>
    </xf>
    <xf numFmtId="0" fontId="13" fillId="6" borderId="0" xfId="0" applyFont="1" applyFill="1" applyBorder="1" applyProtection="1"/>
    <xf numFmtId="44" fontId="13" fillId="6" borderId="0" xfId="1" applyFont="1" applyFill="1" applyBorder="1" applyAlignment="1" applyProtection="1">
      <alignment horizontal="right" vertical="center"/>
    </xf>
    <xf numFmtId="44" fontId="13" fillId="6" borderId="0" xfId="0" applyNumberFormat="1" applyFont="1" applyFill="1" applyBorder="1" applyAlignment="1" applyProtection="1">
      <alignment horizontal="left" vertical="center"/>
    </xf>
    <xf numFmtId="44" fontId="13" fillId="6" borderId="0" xfId="0" applyNumberFormat="1" applyFont="1" applyFill="1" applyBorder="1" applyProtection="1"/>
    <xf numFmtId="44" fontId="8" fillId="6" borderId="0" xfId="1" applyFont="1" applyFill="1" applyBorder="1" applyAlignment="1" applyProtection="1">
      <alignment vertical="center"/>
    </xf>
    <xf numFmtId="44" fontId="8" fillId="6" borderId="0" xfId="1" applyFont="1" applyFill="1" applyBorder="1" applyAlignment="1" applyProtection="1">
      <alignment horizontal="center" vertical="center"/>
    </xf>
    <xf numFmtId="44" fontId="14" fillId="6" borderId="0" xfId="1" applyFont="1" applyFill="1" applyBorder="1" applyAlignment="1" applyProtection="1">
      <alignment horizontal="center" vertical="center"/>
    </xf>
    <xf numFmtId="0" fontId="15" fillId="6" borderId="0" xfId="0" applyFont="1" applyFill="1" applyBorder="1" applyAlignment="1" applyProtection="1">
      <alignment horizontal="right" vertical="center"/>
    </xf>
    <xf numFmtId="44" fontId="13" fillId="6" borderId="0" xfId="0" applyNumberFormat="1" applyFont="1" applyFill="1" applyBorder="1" applyAlignment="1" applyProtection="1">
      <alignment horizontal="center" vertical="center"/>
    </xf>
    <xf numFmtId="44" fontId="16" fillId="6" borderId="0" xfId="0" applyNumberFormat="1" applyFont="1" applyFill="1" applyBorder="1" applyAlignment="1" applyProtection="1">
      <alignment horizontal="center" vertical="center"/>
    </xf>
    <xf numFmtId="0" fontId="16" fillId="6" borderId="0" xfId="0" applyFont="1" applyFill="1" applyBorder="1" applyAlignment="1" applyProtection="1">
      <alignment horizontal="left" vertical="center"/>
    </xf>
    <xf numFmtId="0" fontId="14" fillId="6" borderId="0" xfId="0" applyFont="1" applyFill="1" applyBorder="1" applyProtection="1"/>
    <xf numFmtId="7" fontId="20" fillId="6" borderId="0" xfId="0" applyNumberFormat="1" applyFont="1" applyFill="1" applyBorder="1" applyAlignment="1" applyProtection="1">
      <alignment horizontal="center" vertical="center"/>
    </xf>
    <xf numFmtId="0" fontId="13" fillId="6" borderId="0" xfId="0" applyFont="1" applyFill="1" applyBorder="1" applyAlignment="1" applyProtection="1">
      <alignment horizontal="right" vertical="center"/>
    </xf>
    <xf numFmtId="0" fontId="13" fillId="6" borderId="0" xfId="0" applyFont="1" applyFill="1" applyBorder="1" applyAlignment="1" applyProtection="1">
      <alignment vertical="center"/>
    </xf>
    <xf numFmtId="1" fontId="23" fillId="6" borderId="0" xfId="0" applyNumberFormat="1" applyFont="1" applyFill="1" applyBorder="1" applyAlignment="1" applyProtection="1">
      <alignment horizontal="center" vertical="center"/>
    </xf>
    <xf numFmtId="0" fontId="18" fillId="6" borderId="0" xfId="0" applyFont="1" applyFill="1" applyBorder="1" applyAlignment="1" applyProtection="1">
      <alignment horizontal="right" vertical="center"/>
    </xf>
    <xf numFmtId="0" fontId="18" fillId="6" borderId="0" xfId="0" applyFont="1" applyFill="1" applyBorder="1" applyProtection="1"/>
    <xf numFmtId="2" fontId="18" fillId="6" borderId="0" xfId="0" applyNumberFormat="1" applyFont="1" applyFill="1" applyBorder="1" applyAlignment="1" applyProtection="1">
      <alignment horizontal="center" vertical="center"/>
    </xf>
    <xf numFmtId="0" fontId="6" fillId="6" borderId="0" xfId="0" applyFont="1" applyFill="1" applyBorder="1" applyAlignment="1" applyProtection="1">
      <alignment vertical="center" wrapText="1"/>
    </xf>
    <xf numFmtId="0" fontId="0" fillId="6" borderId="0" xfId="0" applyFont="1" applyFill="1" applyBorder="1" applyAlignment="1">
      <alignment horizontal="center"/>
    </xf>
    <xf numFmtId="0" fontId="27" fillId="6" borderId="0" xfId="12" applyFill="1" applyBorder="1" applyAlignment="1">
      <alignment horizontal="left" vertical="center" wrapText="1"/>
    </xf>
    <xf numFmtId="0" fontId="27" fillId="6" borderId="0" xfId="12" applyFill="1" applyBorder="1" applyAlignment="1">
      <alignment horizontal="left" vertical="center"/>
    </xf>
    <xf numFmtId="0" fontId="26" fillId="6" borderId="0" xfId="0" applyFont="1" applyFill="1" applyBorder="1" applyAlignment="1">
      <alignment horizontal="center" vertical="center" wrapText="1"/>
    </xf>
    <xf numFmtId="0" fontId="28" fillId="6" borderId="0" xfId="0" applyFont="1" applyFill="1" applyBorder="1" applyAlignment="1">
      <alignment horizontal="left" vertical="top" wrapText="1"/>
    </xf>
    <xf numFmtId="0" fontId="29" fillId="6" borderId="0" xfId="0" applyFont="1" applyFill="1" applyBorder="1" applyAlignment="1">
      <alignment horizontal="center"/>
    </xf>
    <xf numFmtId="0" fontId="0" fillId="6" borderId="0" xfId="0" applyFont="1" applyFill="1" applyBorder="1" applyAlignment="1">
      <alignment horizontal="left" vertical="center" wrapText="1"/>
    </xf>
    <xf numFmtId="0" fontId="0" fillId="6" borderId="0" xfId="0" applyFont="1" applyFill="1" applyBorder="1" applyAlignment="1">
      <alignment vertical="center"/>
    </xf>
    <xf numFmtId="0" fontId="0" fillId="6" borderId="0" xfId="0" applyFont="1" applyFill="1" applyBorder="1" applyAlignment="1">
      <alignment horizontal="center" wrapText="1"/>
    </xf>
    <xf numFmtId="0" fontId="26" fillId="6" borderId="0" xfId="0" applyFont="1" applyFill="1" applyBorder="1" applyAlignment="1">
      <alignment horizontal="left"/>
    </xf>
    <xf numFmtId="0" fontId="13" fillId="6" borderId="0" xfId="0" applyFont="1" applyFill="1" applyBorder="1" applyAlignment="1" applyProtection="1">
      <alignment horizontal="left"/>
    </xf>
    <xf numFmtId="0" fontId="13" fillId="3" borderId="0" xfId="0" applyFont="1" applyFill="1" applyBorder="1" applyAlignment="1" applyProtection="1">
      <alignment horizontal="left"/>
    </xf>
    <xf numFmtId="44" fontId="14" fillId="6" borderId="0" xfId="1" applyFont="1" applyFill="1" applyBorder="1" applyAlignment="1" applyProtection="1">
      <alignment horizontal="center" vertical="center"/>
    </xf>
    <xf numFmtId="0" fontId="5" fillId="0" borderId="0" xfId="0" applyFont="1" applyFill="1" applyAlignment="1" applyProtection="1">
      <alignment horizontal="center"/>
    </xf>
    <xf numFmtId="0" fontId="7"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left" vertical="center"/>
    </xf>
    <xf numFmtId="0" fontId="11" fillId="6" borderId="0"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xf>
    <xf numFmtId="0" fontId="20" fillId="3" borderId="0" xfId="0" applyFont="1" applyFill="1" applyBorder="1" applyAlignment="1" applyProtection="1">
      <alignment horizontal="right"/>
    </xf>
    <xf numFmtId="0" fontId="14" fillId="6" borderId="0" xfId="0" applyFont="1" applyFill="1" applyBorder="1" applyAlignment="1" applyProtection="1">
      <alignment horizontal="center" vertical="center"/>
    </xf>
    <xf numFmtId="0" fontId="23" fillId="5" borderId="0" xfId="0" applyFont="1" applyFill="1" applyBorder="1" applyAlignment="1" applyProtection="1">
      <alignment horizontal="right" vertical="center"/>
    </xf>
    <xf numFmtId="0" fontId="15" fillId="6" borderId="0" xfId="0" applyFont="1" applyFill="1" applyBorder="1" applyAlignment="1" applyProtection="1">
      <alignment horizontal="right" vertical="center"/>
    </xf>
    <xf numFmtId="0" fontId="15" fillId="3" borderId="0" xfId="0" applyFont="1" applyFill="1" applyBorder="1" applyAlignment="1" applyProtection="1">
      <alignment horizontal="right"/>
    </xf>
    <xf numFmtId="0" fontId="20" fillId="6" borderId="0" xfId="0" applyFont="1" applyFill="1" applyBorder="1" applyAlignment="1" applyProtection="1">
      <alignment horizontal="right"/>
    </xf>
    <xf numFmtId="0" fontId="15" fillId="6" borderId="0" xfId="0" applyFont="1" applyFill="1" applyBorder="1" applyAlignment="1" applyProtection="1">
      <alignment horizontal="right"/>
    </xf>
    <xf numFmtId="0" fontId="14" fillId="6" borderId="0" xfId="0" applyFont="1" applyFill="1" applyBorder="1" applyAlignment="1" applyProtection="1">
      <alignment horizontal="right" vertical="center"/>
    </xf>
    <xf numFmtId="0" fontId="20" fillId="6" borderId="0" xfId="0" applyFont="1" applyFill="1" applyBorder="1" applyAlignment="1" applyProtection="1">
      <alignment horizontal="right" vertical="center"/>
    </xf>
    <xf numFmtId="0" fontId="23" fillId="6" borderId="0" xfId="0" applyFont="1" applyFill="1" applyBorder="1" applyAlignment="1" applyProtection="1">
      <alignment horizontal="right" vertical="center"/>
    </xf>
    <xf numFmtId="0" fontId="20" fillId="4" borderId="0" xfId="0" applyFont="1" applyFill="1" applyBorder="1" applyAlignment="1" applyProtection="1">
      <alignment horizontal="right" vertical="center"/>
    </xf>
    <xf numFmtId="0" fontId="13" fillId="3" borderId="0" xfId="0" applyFont="1" applyFill="1" applyAlignment="1" applyProtection="1">
      <alignment horizontal="left"/>
    </xf>
    <xf numFmtId="0" fontId="7" fillId="0" borderId="0" xfId="0" applyFont="1" applyFill="1" applyAlignment="1" applyProtection="1">
      <alignment horizontal="center" vertical="center" wrapText="1"/>
    </xf>
    <xf numFmtId="0" fontId="13" fillId="0" borderId="0" xfId="0" applyFont="1" applyFill="1" applyAlignment="1" applyProtection="1">
      <alignment horizontal="left" vertical="center"/>
    </xf>
    <xf numFmtId="0" fontId="13" fillId="0" borderId="0" xfId="0" applyFont="1" applyFill="1" applyAlignment="1" applyProtection="1">
      <alignment horizontal="left"/>
    </xf>
    <xf numFmtId="0" fontId="20" fillId="0" borderId="0" xfId="0" applyFont="1" applyFill="1" applyAlignment="1" applyProtection="1">
      <alignment horizontal="right"/>
    </xf>
    <xf numFmtId="0" fontId="13" fillId="3" borderId="0" xfId="0" applyFont="1" applyFill="1" applyAlignment="1" applyProtection="1">
      <alignment horizontal="left" vertical="center"/>
    </xf>
    <xf numFmtId="44" fontId="14" fillId="0" borderId="0" xfId="1" applyFont="1" applyFill="1" applyAlignment="1" applyProtection="1">
      <alignment horizontal="center" vertical="center"/>
    </xf>
    <xf numFmtId="0" fontId="15" fillId="0" borderId="0" xfId="0" applyFont="1" applyFill="1" applyAlignment="1" applyProtection="1">
      <alignment horizontal="right" vertical="center"/>
    </xf>
    <xf numFmtId="0" fontId="15" fillId="3" borderId="0" xfId="0" applyFont="1" applyFill="1" applyAlignment="1" applyProtection="1">
      <alignment horizontal="right"/>
    </xf>
    <xf numFmtId="0" fontId="15" fillId="0" borderId="0" xfId="0" applyFont="1" applyFill="1" applyAlignment="1" applyProtection="1">
      <alignment horizontal="right"/>
    </xf>
    <xf numFmtId="0" fontId="15" fillId="3" borderId="0" xfId="0" applyFont="1" applyFill="1" applyAlignment="1" applyProtection="1">
      <alignment horizontal="right" vertical="center"/>
    </xf>
    <xf numFmtId="0" fontId="23" fillId="0" borderId="0" xfId="0" applyFont="1" applyFill="1" applyAlignment="1" applyProtection="1">
      <alignment horizontal="right" vertical="center"/>
    </xf>
    <xf numFmtId="0" fontId="23" fillId="5" borderId="0" xfId="0" applyFont="1" applyFill="1" applyAlignment="1" applyProtection="1">
      <alignment horizontal="right" vertical="center"/>
    </xf>
    <xf numFmtId="0" fontId="11" fillId="0" borderId="0" xfId="0" applyFont="1" applyFill="1" applyAlignment="1" applyProtection="1">
      <alignment horizontal="center" vertical="center" wrapText="1"/>
    </xf>
    <xf numFmtId="0" fontId="14"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20" fillId="3" borderId="0" xfId="0" applyFont="1" applyFill="1" applyAlignment="1" applyProtection="1">
      <alignment horizontal="right"/>
    </xf>
    <xf numFmtId="0" fontId="20" fillId="0" borderId="0" xfId="0" applyFont="1" applyFill="1" applyAlignment="1" applyProtection="1">
      <alignment horizontal="right" vertical="center"/>
    </xf>
    <xf numFmtId="0" fontId="20" fillId="4" borderId="0" xfId="0" applyFont="1" applyFill="1" applyAlignment="1" applyProtection="1">
      <alignment horizontal="right" vertical="center"/>
    </xf>
    <xf numFmtId="0" fontId="14" fillId="3" borderId="0" xfId="0" applyFont="1" applyFill="1" applyAlignment="1" applyProtection="1">
      <alignment horizontal="right" vertical="center"/>
    </xf>
    <xf numFmtId="0" fontId="14" fillId="0" borderId="0" xfId="0" applyFont="1" applyFill="1" applyAlignment="1" applyProtection="1">
      <alignment horizontal="right"/>
    </xf>
    <xf numFmtId="0" fontId="14" fillId="0" borderId="0" xfId="0" applyFont="1" applyFill="1" applyAlignment="1" applyProtection="1">
      <alignment horizontal="right" vertical="center" wrapText="1"/>
    </xf>
    <xf numFmtId="0" fontId="30" fillId="4" borderId="0" xfId="0" applyFont="1" applyFill="1" applyProtection="1"/>
    <xf numFmtId="44" fontId="30" fillId="4" borderId="0" xfId="0" applyNumberFormat="1" applyFont="1" applyFill="1" applyAlignment="1" applyProtection="1">
      <alignment horizontal="center" vertical="center"/>
    </xf>
    <xf numFmtId="0" fontId="30" fillId="4" borderId="0" xfId="0" applyFont="1" applyFill="1" applyAlignment="1" applyProtection="1">
      <alignment horizontal="left" vertical="center"/>
    </xf>
    <xf numFmtId="0" fontId="31" fillId="4" borderId="0" xfId="0" applyFont="1" applyFill="1" applyAlignment="1" applyProtection="1">
      <alignment horizontal="right" vertical="center"/>
    </xf>
    <xf numFmtId="0" fontId="31" fillId="4" borderId="0" xfId="0" applyFont="1" applyFill="1" applyAlignment="1" applyProtection="1">
      <alignment horizontal="center" vertical="center"/>
    </xf>
    <xf numFmtId="7" fontId="31" fillId="4" borderId="0" xfId="0" applyNumberFormat="1" applyFont="1" applyFill="1" applyBorder="1" applyAlignment="1" applyProtection="1">
      <alignment horizontal="center" vertical="center"/>
    </xf>
    <xf numFmtId="0" fontId="15" fillId="4" borderId="0" xfId="0" applyFont="1" applyFill="1" applyAlignment="1" applyProtection="1">
      <alignment horizontal="right" vertical="center"/>
    </xf>
    <xf numFmtId="0" fontId="15" fillId="4" borderId="0" xfId="0" applyFont="1" applyFill="1" applyAlignment="1" applyProtection="1">
      <alignment horizontal="right" vertical="center"/>
    </xf>
    <xf numFmtId="44" fontId="16" fillId="4" borderId="0" xfId="0" applyNumberFormat="1" applyFont="1" applyFill="1" applyBorder="1" applyAlignment="1" applyProtection="1">
      <alignment horizontal="center" vertical="center"/>
    </xf>
    <xf numFmtId="0" fontId="16" fillId="4" borderId="0" xfId="0" applyFont="1" applyFill="1" applyBorder="1" applyAlignment="1" applyProtection="1">
      <alignment horizontal="left" vertical="center"/>
    </xf>
    <xf numFmtId="0" fontId="15" fillId="4" borderId="0" xfId="0" applyFont="1" applyFill="1" applyBorder="1" applyAlignment="1" applyProtection="1">
      <alignment horizontal="right" vertical="center"/>
    </xf>
    <xf numFmtId="0" fontId="15" fillId="4" borderId="0" xfId="0" applyFont="1" applyFill="1" applyBorder="1" applyAlignment="1" applyProtection="1">
      <alignment horizontal="right" vertical="center"/>
    </xf>
    <xf numFmtId="44" fontId="13" fillId="4" borderId="0" xfId="0" applyNumberFormat="1"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7" fontId="17" fillId="4" borderId="0" xfId="0" applyNumberFormat="1" applyFont="1" applyFill="1" applyBorder="1" applyAlignment="1" applyProtection="1">
      <alignment horizontal="center" vertical="center"/>
    </xf>
    <xf numFmtId="44" fontId="16" fillId="4" borderId="0" xfId="0" applyNumberFormat="1" applyFont="1" applyFill="1" applyAlignment="1" applyProtection="1">
      <alignment horizontal="center" vertical="center"/>
    </xf>
    <xf numFmtId="0" fontId="16" fillId="4" borderId="0" xfId="0" applyFont="1" applyFill="1" applyAlignment="1" applyProtection="1">
      <alignment horizontal="left" vertical="center"/>
    </xf>
    <xf numFmtId="44" fontId="13" fillId="4" borderId="0" xfId="0" applyNumberFormat="1" applyFont="1" applyFill="1" applyAlignment="1" applyProtection="1">
      <alignment horizontal="center" vertical="center"/>
    </xf>
    <xf numFmtId="0" fontId="15" fillId="4" borderId="0" xfId="0" applyFont="1" applyFill="1" applyAlignment="1" applyProtection="1">
      <alignment horizontal="center" vertical="center"/>
    </xf>
  </cellXfs>
  <cellStyles count="13">
    <cellStyle name="Body: normal cell" xfId="2"/>
    <cellStyle name="Currency" xfId="1" builtinId="4"/>
    <cellStyle name="Font: Calibri, 9pt regular" xfId="3"/>
    <cellStyle name="Footnotes: all except top row" xfId="4"/>
    <cellStyle name="Footnotes: top row" xfId="5"/>
    <cellStyle name="Header: bottom row" xfId="6"/>
    <cellStyle name="Header: top rows" xfId="7"/>
    <cellStyle name="Hyperlink" xfId="12" builtinId="8"/>
    <cellStyle name="Normal" xfId="0" builtinId="0"/>
    <cellStyle name="Parent row" xfId="8"/>
    <cellStyle name="Section Break" xfId="9"/>
    <cellStyle name="Section Break: parent row" xfId="10"/>
    <cellStyle name="Table title" xfId="11"/>
  </cellStyles>
  <dxfs count="12">
    <dxf>
      <font>
        <color theme="6" tint="-0.499984740745262"/>
      </font>
    </dxf>
    <dxf>
      <font>
        <color theme="5"/>
      </font>
    </dxf>
    <dxf>
      <font>
        <color theme="6" tint="-0.499984740745262"/>
      </font>
    </dxf>
    <dxf>
      <font>
        <color theme="5"/>
      </font>
    </dxf>
    <dxf>
      <font>
        <color theme="6" tint="-0.499984740745262"/>
      </font>
    </dxf>
    <dxf>
      <font>
        <color theme="5"/>
      </font>
    </dxf>
    <dxf>
      <font>
        <color theme="6" tint="-0.499984740745262"/>
      </font>
    </dxf>
    <dxf>
      <font>
        <color theme="5"/>
      </font>
    </dxf>
    <dxf>
      <font>
        <color theme="6" tint="-0.499984740745262"/>
      </font>
    </dxf>
    <dxf>
      <font>
        <color theme="5"/>
      </font>
    </dxf>
    <dxf>
      <font>
        <color theme="6" tint="-0.499984740745262"/>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Cost Savings Calc w LOAD-UN AC'!A1"/><Relationship Id="rId2" Type="http://schemas.openxmlformats.org/officeDocument/2006/relationships/hyperlink" Target="#'Cost Savings w VSD AC'!A1"/><Relationship Id="rId1" Type="http://schemas.openxmlformats.org/officeDocument/2006/relationships/hyperlink" Target="#'Cost Savings Calc w MODULTN AC'!A1"/><Relationship Id="rId4"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3403</xdr:colOff>
      <xdr:row>5</xdr:row>
      <xdr:rowOff>367395</xdr:rowOff>
    </xdr:from>
    <xdr:to>
      <xdr:col>8</xdr:col>
      <xdr:colOff>0</xdr:colOff>
      <xdr:row>6</xdr:row>
      <xdr:rowOff>367395</xdr:rowOff>
    </xdr:to>
    <xdr:sp macro="" textlink="">
      <xdr:nvSpPr>
        <xdr:cNvPr id="2" name="Rectangle 1">
          <a:hlinkClick xmlns:r="http://schemas.openxmlformats.org/officeDocument/2006/relationships" r:id="rId1"/>
        </xdr:cNvPr>
        <xdr:cNvSpPr/>
      </xdr:nvSpPr>
      <xdr:spPr>
        <a:xfrm>
          <a:off x="4718278" y="3558270"/>
          <a:ext cx="1670276" cy="381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Modulation</a:t>
          </a:r>
        </a:p>
      </xdr:txBody>
    </xdr:sp>
    <xdr:clientData fLocksWithSheet="0"/>
  </xdr:twoCellAnchor>
  <xdr:twoCellAnchor>
    <xdr:from>
      <xdr:col>7</xdr:col>
      <xdr:colOff>6124</xdr:colOff>
      <xdr:row>10</xdr:row>
      <xdr:rowOff>2040</xdr:rowOff>
    </xdr:from>
    <xdr:to>
      <xdr:col>8</xdr:col>
      <xdr:colOff>0</xdr:colOff>
      <xdr:row>11</xdr:row>
      <xdr:rowOff>3401</xdr:rowOff>
    </xdr:to>
    <xdr:sp macro="" textlink="">
      <xdr:nvSpPr>
        <xdr:cNvPr id="3" name="Rectangle 2">
          <a:hlinkClick xmlns:r="http://schemas.openxmlformats.org/officeDocument/2006/relationships" r:id="rId2"/>
        </xdr:cNvPr>
        <xdr:cNvSpPr/>
      </xdr:nvSpPr>
      <xdr:spPr>
        <a:xfrm>
          <a:off x="4608740" y="4335915"/>
          <a:ext cx="1677080" cy="382361"/>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a:t>VSD</a:t>
          </a:r>
        </a:p>
      </xdr:txBody>
    </xdr:sp>
    <xdr:clientData fLocksWithSheet="0"/>
  </xdr:twoCellAnchor>
  <xdr:twoCellAnchor>
    <xdr:from>
      <xdr:col>7</xdr:col>
      <xdr:colOff>2720</xdr:colOff>
      <xdr:row>7</xdr:row>
      <xdr:rowOff>185737</xdr:rowOff>
    </xdr:from>
    <xdr:to>
      <xdr:col>8</xdr:col>
      <xdr:colOff>0</xdr:colOff>
      <xdr:row>8</xdr:row>
      <xdr:rowOff>374196</xdr:rowOff>
    </xdr:to>
    <xdr:sp macro="" textlink="">
      <xdr:nvSpPr>
        <xdr:cNvPr id="4" name="Rectangle 3">
          <a:hlinkClick xmlns:r="http://schemas.openxmlformats.org/officeDocument/2006/relationships" r:id="rId3"/>
        </xdr:cNvPr>
        <xdr:cNvSpPr/>
      </xdr:nvSpPr>
      <xdr:spPr>
        <a:xfrm>
          <a:off x="4717595" y="4138612"/>
          <a:ext cx="1670959" cy="37895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100"/>
            <a:t>Load / Unload</a:t>
          </a:r>
        </a:p>
      </xdr:txBody>
    </xdr:sp>
    <xdr:clientData fLocksWithSheet="0"/>
  </xdr:twoCellAnchor>
  <xdr:twoCellAnchor editAs="oneCell">
    <xdr:from>
      <xdr:col>3</xdr:col>
      <xdr:colOff>367146</xdr:colOff>
      <xdr:row>0</xdr:row>
      <xdr:rowOff>188770</xdr:rowOff>
    </xdr:from>
    <xdr:to>
      <xdr:col>7</xdr:col>
      <xdr:colOff>614796</xdr:colOff>
      <xdr:row>0</xdr:row>
      <xdr:rowOff>1297509</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98964" y="188770"/>
          <a:ext cx="3217718" cy="1108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1857</xdr:rowOff>
    </xdr:from>
    <xdr:to>
      <xdr:col>9</xdr:col>
      <xdr:colOff>181841</xdr:colOff>
      <xdr:row>1</xdr:row>
      <xdr:rowOff>0</xdr:rowOff>
    </xdr:to>
    <xdr:sp macro="" textlink="">
      <xdr:nvSpPr>
        <xdr:cNvPr id="2" name="TextBox 1"/>
        <xdr:cNvSpPr txBox="1"/>
      </xdr:nvSpPr>
      <xdr:spPr>
        <a:xfrm>
          <a:off x="0" y="1857"/>
          <a:ext cx="6001616" cy="483918"/>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400" b="1"/>
            <a:t>Cost Savings Calculator for Panasonic Cordless Tools</a:t>
          </a:r>
          <a:r>
            <a:rPr lang="en-US" sz="1600" b="1"/>
            <a:t/>
          </a:r>
          <a:br>
            <a:rPr lang="en-US" sz="1600" b="1"/>
          </a:br>
          <a:r>
            <a:rPr lang="en-US" sz="900" b="1"/>
            <a:t>Compare</a:t>
          </a:r>
          <a:r>
            <a:rPr lang="en-US" sz="900" b="1" baseline="0"/>
            <a:t> the energy costs of running air tools vs cordless tools.</a:t>
          </a:r>
          <a:endParaRPr lang="en-US" sz="900" b="1"/>
        </a:p>
      </xdr:txBody>
    </xdr:sp>
    <xdr:clientData/>
  </xdr:twoCellAnchor>
  <xdr:twoCellAnchor>
    <xdr:from>
      <xdr:col>1</xdr:col>
      <xdr:colOff>0</xdr:colOff>
      <xdr:row>32</xdr:row>
      <xdr:rowOff>181841</xdr:rowOff>
    </xdr:from>
    <xdr:to>
      <xdr:col>9</xdr:col>
      <xdr:colOff>8659</xdr:colOff>
      <xdr:row>34</xdr:row>
      <xdr:rowOff>8659</xdr:rowOff>
    </xdr:to>
    <xdr:sp macro="" textlink="">
      <xdr:nvSpPr>
        <xdr:cNvPr id="3" name="TextBox 2"/>
        <xdr:cNvSpPr txBox="1"/>
      </xdr:nvSpPr>
      <xdr:spPr>
        <a:xfrm>
          <a:off x="152400" y="3267941"/>
          <a:ext cx="5704609" cy="198293"/>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en-US" sz="1200" b="1"/>
            <a:t>Annual Cost</a:t>
          </a:r>
        </a:p>
      </xdr:txBody>
    </xdr:sp>
    <xdr:clientData/>
  </xdr:twoCellAnchor>
  <xdr:twoCellAnchor>
    <xdr:from>
      <xdr:col>0</xdr:col>
      <xdr:colOff>178377</xdr:colOff>
      <xdr:row>49</xdr:row>
      <xdr:rowOff>187036</xdr:rowOff>
    </xdr:from>
    <xdr:to>
      <xdr:col>8</xdr:col>
      <xdr:colOff>377536</xdr:colOff>
      <xdr:row>51</xdr:row>
      <xdr:rowOff>0</xdr:rowOff>
    </xdr:to>
    <xdr:sp macro="" textlink="">
      <xdr:nvSpPr>
        <xdr:cNvPr id="4" name="TextBox 3"/>
        <xdr:cNvSpPr txBox="1"/>
      </xdr:nvSpPr>
      <xdr:spPr>
        <a:xfrm>
          <a:off x="149802" y="4187536"/>
          <a:ext cx="5695084" cy="198293"/>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200" b="1"/>
            <a:t>Annual Cost Savings for Converting</a:t>
          </a:r>
          <a:r>
            <a:rPr lang="en-US" sz="1200" b="1" baseline="0"/>
            <a:t> Air Tools to</a:t>
          </a:r>
          <a:r>
            <a:rPr lang="en-US" sz="1200" b="1"/>
            <a:t> Panasonic Cordless Tools</a:t>
          </a:r>
        </a:p>
      </xdr:txBody>
    </xdr:sp>
    <xdr:clientData/>
  </xdr:twoCellAnchor>
  <xdr:twoCellAnchor>
    <xdr:from>
      <xdr:col>0</xdr:col>
      <xdr:colOff>178377</xdr:colOff>
      <xdr:row>63</xdr:row>
      <xdr:rowOff>187036</xdr:rowOff>
    </xdr:from>
    <xdr:to>
      <xdr:col>8</xdr:col>
      <xdr:colOff>377536</xdr:colOff>
      <xdr:row>65</xdr:row>
      <xdr:rowOff>0</xdr:rowOff>
    </xdr:to>
    <xdr:sp macro="" textlink="">
      <xdr:nvSpPr>
        <xdr:cNvPr id="5" name="TextBox 4"/>
        <xdr:cNvSpPr txBox="1"/>
      </xdr:nvSpPr>
      <xdr:spPr>
        <a:xfrm>
          <a:off x="149802" y="5674901"/>
          <a:ext cx="5847484" cy="186637"/>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ctr"/>
        <a:lstStyle/>
        <a:p>
          <a:pPr algn="ctr"/>
          <a:r>
            <a:rPr lang="en-US" sz="1200" b="1"/>
            <a:t>Annual Reduction in CO</a:t>
          </a:r>
          <a:r>
            <a:rPr lang="en-US" sz="1100">
              <a:solidFill>
                <a:schemeClr val="lt1"/>
              </a:solidFill>
              <a:effectLst/>
              <a:latin typeface="+mn-lt"/>
              <a:ea typeface="+mn-ea"/>
              <a:cs typeface="+mn-cs"/>
            </a:rPr>
            <a:t>₂</a:t>
          </a:r>
          <a:r>
            <a:rPr lang="en-US" sz="1200" b="1"/>
            <a:t> Emissions Converting Air Tools to Panasonic Cordless Tools</a:t>
          </a:r>
        </a:p>
      </xdr:txBody>
    </xdr:sp>
    <xdr:clientData/>
  </xdr:twoCellAnchor>
  <xdr:twoCellAnchor>
    <xdr:from>
      <xdr:col>6</xdr:col>
      <xdr:colOff>927386</xdr:colOff>
      <xdr:row>52</xdr:row>
      <xdr:rowOff>0</xdr:rowOff>
    </xdr:from>
    <xdr:to>
      <xdr:col>9</xdr:col>
      <xdr:colOff>63499</xdr:colOff>
      <xdr:row>55</xdr:row>
      <xdr:rowOff>56861</xdr:rowOff>
    </xdr:to>
    <xdr:sp macro="" textlink="">
      <xdr:nvSpPr>
        <xdr:cNvPr id="15" name="Oval Callout 14"/>
        <xdr:cNvSpPr/>
      </xdr:nvSpPr>
      <xdr:spPr>
        <a:xfrm>
          <a:off x="5473986" y="5829300"/>
          <a:ext cx="583913" cy="355311"/>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927101</xdr:colOff>
      <xdr:row>51</xdr:row>
      <xdr:rowOff>54953</xdr:rowOff>
    </xdr:from>
    <xdr:to>
      <xdr:col>9</xdr:col>
      <xdr:colOff>62280</xdr:colOff>
      <xdr:row>55</xdr:row>
      <xdr:rowOff>69607</xdr:rowOff>
    </xdr:to>
    <xdr:sp macro="" textlink="">
      <xdr:nvSpPr>
        <xdr:cNvPr id="16" name="TextBox 15"/>
        <xdr:cNvSpPr txBox="1"/>
      </xdr:nvSpPr>
      <xdr:spPr>
        <a:xfrm>
          <a:off x="5473457" y="5795597"/>
          <a:ext cx="582246" cy="370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Energy</a:t>
          </a:r>
        </a:p>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Savings</a:t>
          </a:r>
          <a:endParaRPr lang="en-US" sz="800">
            <a:effectLst/>
          </a:endParaRPr>
        </a:p>
        <a:p>
          <a:pPr algn="ctr"/>
          <a:endParaRPr lang="en-US" sz="900"/>
        </a:p>
      </xdr:txBody>
    </xdr:sp>
    <xdr:clientData/>
  </xdr:twoCellAnchor>
  <xdr:twoCellAnchor>
    <xdr:from>
      <xdr:col>6</xdr:col>
      <xdr:colOff>927386</xdr:colOff>
      <xdr:row>66</xdr:row>
      <xdr:rowOff>6350</xdr:rowOff>
    </xdr:from>
    <xdr:to>
      <xdr:col>9</xdr:col>
      <xdr:colOff>63499</xdr:colOff>
      <xdr:row>69</xdr:row>
      <xdr:rowOff>63211</xdr:rowOff>
    </xdr:to>
    <xdr:sp macro="" textlink="">
      <xdr:nvSpPr>
        <xdr:cNvPr id="12" name="Oval Callout 11"/>
        <xdr:cNvSpPr/>
      </xdr:nvSpPr>
      <xdr:spPr>
        <a:xfrm>
          <a:off x="5473986" y="7308850"/>
          <a:ext cx="583913" cy="355311"/>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933736</xdr:colOff>
      <xdr:row>58</xdr:row>
      <xdr:rowOff>6350</xdr:rowOff>
    </xdr:from>
    <xdr:to>
      <xdr:col>9</xdr:col>
      <xdr:colOff>69849</xdr:colOff>
      <xdr:row>61</xdr:row>
      <xdr:rowOff>63211</xdr:rowOff>
    </xdr:to>
    <xdr:sp macro="" textlink="">
      <xdr:nvSpPr>
        <xdr:cNvPr id="17" name="Oval Callout 16"/>
        <xdr:cNvSpPr/>
      </xdr:nvSpPr>
      <xdr:spPr>
        <a:xfrm>
          <a:off x="5480336" y="6432550"/>
          <a:ext cx="583913" cy="355311"/>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933450</xdr:colOff>
      <xdr:row>58</xdr:row>
      <xdr:rowOff>7327</xdr:rowOff>
    </xdr:from>
    <xdr:to>
      <xdr:col>9</xdr:col>
      <xdr:colOff>69606</xdr:colOff>
      <xdr:row>61</xdr:row>
      <xdr:rowOff>65942</xdr:rowOff>
    </xdr:to>
    <xdr:sp macro="" textlink="">
      <xdr:nvSpPr>
        <xdr:cNvPr id="10" name="TextBox 9"/>
        <xdr:cNvSpPr txBox="1"/>
      </xdr:nvSpPr>
      <xdr:spPr>
        <a:xfrm>
          <a:off x="5479806" y="6400067"/>
          <a:ext cx="583223" cy="355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1st</a:t>
          </a:r>
          <a:r>
            <a:rPr lang="en-US" sz="800" b="1" baseline="0">
              <a:solidFill>
                <a:schemeClr val="dk1"/>
              </a:solidFill>
              <a:effectLst/>
              <a:latin typeface="+mn-lt"/>
              <a:ea typeface="+mn-ea"/>
              <a:cs typeface="+mn-cs"/>
            </a:rPr>
            <a:t> Year </a:t>
          </a:r>
          <a:r>
            <a:rPr lang="en-US" sz="800" b="1">
              <a:solidFill>
                <a:schemeClr val="dk1"/>
              </a:solidFill>
              <a:effectLst/>
              <a:latin typeface="+mn-lt"/>
              <a:ea typeface="+mn-ea"/>
              <a:cs typeface="+mn-cs"/>
            </a:rPr>
            <a:t>Savings</a:t>
          </a:r>
          <a:endParaRPr lang="en-US" sz="800">
            <a:effectLst/>
          </a:endParaRPr>
        </a:p>
        <a:p>
          <a:pPr algn="ctr"/>
          <a:endParaRPr lang="en-US" sz="800"/>
        </a:p>
      </xdr:txBody>
    </xdr:sp>
    <xdr:clientData/>
  </xdr:twoCellAnchor>
  <xdr:twoCellAnchor>
    <xdr:from>
      <xdr:col>6</xdr:col>
      <xdr:colOff>926856</xdr:colOff>
      <xdr:row>66</xdr:row>
      <xdr:rowOff>0</xdr:rowOff>
    </xdr:from>
    <xdr:to>
      <xdr:col>9</xdr:col>
      <xdr:colOff>69850</xdr:colOff>
      <xdr:row>69</xdr:row>
      <xdr:rowOff>73269</xdr:rowOff>
    </xdr:to>
    <xdr:sp macro="" textlink="">
      <xdr:nvSpPr>
        <xdr:cNvPr id="18" name="TextBox 17"/>
        <xdr:cNvSpPr txBox="1"/>
      </xdr:nvSpPr>
      <xdr:spPr>
        <a:xfrm>
          <a:off x="5473212" y="7260981"/>
          <a:ext cx="590061" cy="370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baseline="0">
              <a:solidFill>
                <a:schemeClr val="dk1"/>
              </a:solidFill>
              <a:effectLst/>
              <a:latin typeface="+mn-lt"/>
              <a:ea typeface="+mn-ea"/>
              <a:cs typeface="+mn-cs"/>
            </a:rPr>
            <a:t>C0₂ </a:t>
          </a:r>
          <a:r>
            <a:rPr lang="en-US" sz="800" b="1">
              <a:solidFill>
                <a:schemeClr val="dk1"/>
              </a:solidFill>
              <a:effectLst/>
              <a:latin typeface="+mn-lt"/>
              <a:ea typeface="+mn-ea"/>
              <a:cs typeface="+mn-cs"/>
            </a:rPr>
            <a:t>Savings</a:t>
          </a:r>
          <a:endParaRPr lang="en-US" sz="800">
            <a:effectLst/>
          </a:endParaRPr>
        </a:p>
        <a:p>
          <a:pPr algn="ctr"/>
          <a:endParaRPr 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1857</xdr:rowOff>
    </xdr:from>
    <xdr:to>
      <xdr:col>9</xdr:col>
      <xdr:colOff>181841</xdr:colOff>
      <xdr:row>1</xdr:row>
      <xdr:rowOff>0</xdr:rowOff>
    </xdr:to>
    <xdr:sp macro="" textlink="">
      <xdr:nvSpPr>
        <xdr:cNvPr id="2" name="TextBox 1"/>
        <xdr:cNvSpPr txBox="1"/>
      </xdr:nvSpPr>
      <xdr:spPr>
        <a:xfrm>
          <a:off x="0" y="1857"/>
          <a:ext cx="6144491" cy="455343"/>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400" b="1"/>
            <a:t>Cost Savings Calculator for Panasonic Cordless Tools</a:t>
          </a:r>
          <a:r>
            <a:rPr lang="en-US" sz="1600" b="1"/>
            <a:t/>
          </a:r>
          <a:br>
            <a:rPr lang="en-US" sz="1600" b="1"/>
          </a:br>
          <a:r>
            <a:rPr lang="en-US" sz="900" b="1"/>
            <a:t>Compare</a:t>
          </a:r>
          <a:r>
            <a:rPr lang="en-US" sz="900" b="1" baseline="0"/>
            <a:t> the energy costs of running air tools vs cordless tools.</a:t>
          </a:r>
          <a:endParaRPr lang="en-US" sz="900" b="1"/>
        </a:p>
      </xdr:txBody>
    </xdr:sp>
    <xdr:clientData/>
  </xdr:twoCellAnchor>
  <xdr:twoCellAnchor>
    <xdr:from>
      <xdr:col>1</xdr:col>
      <xdr:colOff>0</xdr:colOff>
      <xdr:row>32</xdr:row>
      <xdr:rowOff>181841</xdr:rowOff>
    </xdr:from>
    <xdr:to>
      <xdr:col>9</xdr:col>
      <xdr:colOff>8659</xdr:colOff>
      <xdr:row>34</xdr:row>
      <xdr:rowOff>8659</xdr:rowOff>
    </xdr:to>
    <xdr:sp macro="" textlink="">
      <xdr:nvSpPr>
        <xdr:cNvPr id="3" name="TextBox 2"/>
        <xdr:cNvSpPr txBox="1"/>
      </xdr:nvSpPr>
      <xdr:spPr>
        <a:xfrm>
          <a:off x="152400" y="3782291"/>
          <a:ext cx="5847484" cy="188768"/>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en-US" sz="1200" b="1"/>
            <a:t>Annual Cost</a:t>
          </a:r>
        </a:p>
      </xdr:txBody>
    </xdr:sp>
    <xdr:clientData/>
  </xdr:twoCellAnchor>
  <xdr:twoCellAnchor>
    <xdr:from>
      <xdr:col>0</xdr:col>
      <xdr:colOff>178377</xdr:colOff>
      <xdr:row>49</xdr:row>
      <xdr:rowOff>187036</xdr:rowOff>
    </xdr:from>
    <xdr:to>
      <xdr:col>8</xdr:col>
      <xdr:colOff>377536</xdr:colOff>
      <xdr:row>51</xdr:row>
      <xdr:rowOff>0</xdr:rowOff>
    </xdr:to>
    <xdr:sp macro="" textlink="">
      <xdr:nvSpPr>
        <xdr:cNvPr id="4" name="TextBox 3"/>
        <xdr:cNvSpPr txBox="1"/>
      </xdr:nvSpPr>
      <xdr:spPr>
        <a:xfrm>
          <a:off x="149802" y="5530561"/>
          <a:ext cx="5837959" cy="184439"/>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200" b="1"/>
            <a:t>Annual Cost Savings for Converting</a:t>
          </a:r>
          <a:r>
            <a:rPr lang="en-US" sz="1200" b="1" baseline="0"/>
            <a:t> Air Tools to</a:t>
          </a:r>
          <a:r>
            <a:rPr lang="en-US" sz="1200" b="1"/>
            <a:t> Panasonic Cordless Tools</a:t>
          </a:r>
        </a:p>
      </xdr:txBody>
    </xdr:sp>
    <xdr:clientData/>
  </xdr:twoCellAnchor>
  <xdr:twoCellAnchor>
    <xdr:from>
      <xdr:col>0</xdr:col>
      <xdr:colOff>178377</xdr:colOff>
      <xdr:row>63</xdr:row>
      <xdr:rowOff>187036</xdr:rowOff>
    </xdr:from>
    <xdr:to>
      <xdr:col>8</xdr:col>
      <xdr:colOff>377536</xdr:colOff>
      <xdr:row>65</xdr:row>
      <xdr:rowOff>0</xdr:rowOff>
    </xdr:to>
    <xdr:sp macro="" textlink="">
      <xdr:nvSpPr>
        <xdr:cNvPr id="5" name="TextBox 4"/>
        <xdr:cNvSpPr txBox="1"/>
      </xdr:nvSpPr>
      <xdr:spPr>
        <a:xfrm>
          <a:off x="149802" y="6987886"/>
          <a:ext cx="5837959" cy="184439"/>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ctr"/>
        <a:lstStyle/>
        <a:p>
          <a:pPr algn="ctr"/>
          <a:r>
            <a:rPr lang="en-US" sz="1200" b="1"/>
            <a:t>Annual Reduction in CO</a:t>
          </a:r>
          <a:r>
            <a:rPr lang="en-US" sz="1100">
              <a:solidFill>
                <a:schemeClr val="lt1"/>
              </a:solidFill>
              <a:effectLst/>
              <a:latin typeface="+mn-lt"/>
              <a:ea typeface="+mn-ea"/>
              <a:cs typeface="+mn-cs"/>
            </a:rPr>
            <a:t>₂</a:t>
          </a:r>
          <a:r>
            <a:rPr lang="en-US" sz="1200" b="1"/>
            <a:t> Emissions Converting Air Tools to Panasonic Cordless Tools</a:t>
          </a:r>
        </a:p>
      </xdr:txBody>
    </xdr:sp>
    <xdr:clientData/>
  </xdr:twoCellAnchor>
  <xdr:twoCellAnchor>
    <xdr:from>
      <xdr:col>6</xdr:col>
      <xdr:colOff>927386</xdr:colOff>
      <xdr:row>52</xdr:row>
      <xdr:rowOff>0</xdr:rowOff>
    </xdr:from>
    <xdr:to>
      <xdr:col>9</xdr:col>
      <xdr:colOff>63499</xdr:colOff>
      <xdr:row>55</xdr:row>
      <xdr:rowOff>56861</xdr:rowOff>
    </xdr:to>
    <xdr:sp macro="" textlink="">
      <xdr:nvSpPr>
        <xdr:cNvPr id="6" name="Oval Callout 5"/>
        <xdr:cNvSpPr/>
      </xdr:nvSpPr>
      <xdr:spPr>
        <a:xfrm>
          <a:off x="5470811" y="5772150"/>
          <a:ext cx="583913" cy="352136"/>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927101</xdr:colOff>
      <xdr:row>51</xdr:row>
      <xdr:rowOff>54953</xdr:rowOff>
    </xdr:from>
    <xdr:to>
      <xdr:col>9</xdr:col>
      <xdr:colOff>62280</xdr:colOff>
      <xdr:row>55</xdr:row>
      <xdr:rowOff>69607</xdr:rowOff>
    </xdr:to>
    <xdr:sp macro="" textlink="">
      <xdr:nvSpPr>
        <xdr:cNvPr id="7" name="TextBox 6"/>
        <xdr:cNvSpPr txBox="1"/>
      </xdr:nvSpPr>
      <xdr:spPr>
        <a:xfrm>
          <a:off x="5470526" y="5769953"/>
          <a:ext cx="582979" cy="36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Energy</a:t>
          </a:r>
        </a:p>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Savings</a:t>
          </a:r>
          <a:endParaRPr lang="en-US" sz="800">
            <a:effectLst/>
          </a:endParaRPr>
        </a:p>
        <a:p>
          <a:pPr algn="ctr"/>
          <a:endParaRPr lang="en-US" sz="900"/>
        </a:p>
      </xdr:txBody>
    </xdr:sp>
    <xdr:clientData/>
  </xdr:twoCellAnchor>
  <xdr:twoCellAnchor>
    <xdr:from>
      <xdr:col>6</xdr:col>
      <xdr:colOff>927386</xdr:colOff>
      <xdr:row>66</xdr:row>
      <xdr:rowOff>6350</xdr:rowOff>
    </xdr:from>
    <xdr:to>
      <xdr:col>9</xdr:col>
      <xdr:colOff>63499</xdr:colOff>
      <xdr:row>69</xdr:row>
      <xdr:rowOff>63211</xdr:rowOff>
    </xdr:to>
    <xdr:sp macro="" textlink="">
      <xdr:nvSpPr>
        <xdr:cNvPr id="8" name="Oval Callout 7"/>
        <xdr:cNvSpPr/>
      </xdr:nvSpPr>
      <xdr:spPr>
        <a:xfrm>
          <a:off x="5470811" y="7235825"/>
          <a:ext cx="583913" cy="352136"/>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933736</xdr:colOff>
      <xdr:row>58</xdr:row>
      <xdr:rowOff>6350</xdr:rowOff>
    </xdr:from>
    <xdr:to>
      <xdr:col>9</xdr:col>
      <xdr:colOff>69849</xdr:colOff>
      <xdr:row>61</xdr:row>
      <xdr:rowOff>63211</xdr:rowOff>
    </xdr:to>
    <xdr:sp macro="" textlink="">
      <xdr:nvSpPr>
        <xdr:cNvPr id="9" name="Oval Callout 8"/>
        <xdr:cNvSpPr/>
      </xdr:nvSpPr>
      <xdr:spPr>
        <a:xfrm>
          <a:off x="5477161" y="6369050"/>
          <a:ext cx="583913" cy="352136"/>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933450</xdr:colOff>
      <xdr:row>58</xdr:row>
      <xdr:rowOff>7327</xdr:rowOff>
    </xdr:from>
    <xdr:to>
      <xdr:col>9</xdr:col>
      <xdr:colOff>69606</xdr:colOff>
      <xdr:row>61</xdr:row>
      <xdr:rowOff>65942</xdr:rowOff>
    </xdr:to>
    <xdr:sp macro="" textlink="">
      <xdr:nvSpPr>
        <xdr:cNvPr id="10" name="TextBox 9"/>
        <xdr:cNvSpPr txBox="1"/>
      </xdr:nvSpPr>
      <xdr:spPr>
        <a:xfrm>
          <a:off x="5476875" y="6370027"/>
          <a:ext cx="583956" cy="35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1st</a:t>
          </a:r>
          <a:r>
            <a:rPr lang="en-US" sz="800" b="1" baseline="0">
              <a:solidFill>
                <a:schemeClr val="dk1"/>
              </a:solidFill>
              <a:effectLst/>
              <a:latin typeface="+mn-lt"/>
              <a:ea typeface="+mn-ea"/>
              <a:cs typeface="+mn-cs"/>
            </a:rPr>
            <a:t> Year </a:t>
          </a:r>
          <a:r>
            <a:rPr lang="en-US" sz="800" b="1">
              <a:solidFill>
                <a:schemeClr val="dk1"/>
              </a:solidFill>
              <a:effectLst/>
              <a:latin typeface="+mn-lt"/>
              <a:ea typeface="+mn-ea"/>
              <a:cs typeface="+mn-cs"/>
            </a:rPr>
            <a:t>Savings</a:t>
          </a:r>
          <a:endParaRPr lang="en-US" sz="800">
            <a:effectLst/>
          </a:endParaRPr>
        </a:p>
        <a:p>
          <a:pPr algn="ctr"/>
          <a:endParaRPr lang="en-US" sz="800"/>
        </a:p>
      </xdr:txBody>
    </xdr:sp>
    <xdr:clientData/>
  </xdr:twoCellAnchor>
  <xdr:twoCellAnchor>
    <xdr:from>
      <xdr:col>6</xdr:col>
      <xdr:colOff>926856</xdr:colOff>
      <xdr:row>66</xdr:row>
      <xdr:rowOff>0</xdr:rowOff>
    </xdr:from>
    <xdr:to>
      <xdr:col>9</xdr:col>
      <xdr:colOff>69850</xdr:colOff>
      <xdr:row>69</xdr:row>
      <xdr:rowOff>73269</xdr:rowOff>
    </xdr:to>
    <xdr:sp macro="" textlink="">
      <xdr:nvSpPr>
        <xdr:cNvPr id="11" name="TextBox 10"/>
        <xdr:cNvSpPr txBox="1"/>
      </xdr:nvSpPr>
      <xdr:spPr>
        <a:xfrm>
          <a:off x="5470281" y="7229475"/>
          <a:ext cx="590794" cy="36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baseline="0">
              <a:solidFill>
                <a:schemeClr val="dk1"/>
              </a:solidFill>
              <a:effectLst/>
              <a:latin typeface="+mn-lt"/>
              <a:ea typeface="+mn-ea"/>
              <a:cs typeface="+mn-cs"/>
            </a:rPr>
            <a:t>C0₂ </a:t>
          </a:r>
          <a:r>
            <a:rPr lang="en-US" sz="800" b="1">
              <a:solidFill>
                <a:schemeClr val="dk1"/>
              </a:solidFill>
              <a:effectLst/>
              <a:latin typeface="+mn-lt"/>
              <a:ea typeface="+mn-ea"/>
              <a:cs typeface="+mn-cs"/>
            </a:rPr>
            <a:t>Savings</a:t>
          </a:r>
          <a:endParaRPr lang="en-US" sz="800">
            <a:effectLst/>
          </a:endParaRPr>
        </a:p>
        <a:p>
          <a:pPr algn="ctr"/>
          <a:endParaRPr 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1857</xdr:rowOff>
    </xdr:from>
    <xdr:to>
      <xdr:col>9</xdr:col>
      <xdr:colOff>181841</xdr:colOff>
      <xdr:row>1</xdr:row>
      <xdr:rowOff>0</xdr:rowOff>
    </xdr:to>
    <xdr:sp macro="" textlink="">
      <xdr:nvSpPr>
        <xdr:cNvPr id="2" name="TextBox 1"/>
        <xdr:cNvSpPr txBox="1"/>
      </xdr:nvSpPr>
      <xdr:spPr>
        <a:xfrm>
          <a:off x="0" y="1857"/>
          <a:ext cx="6144491" cy="455343"/>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400" b="1"/>
            <a:t>Cost Savings Calculator for Panasonic Cordless Tools</a:t>
          </a:r>
          <a:r>
            <a:rPr lang="en-US" sz="1600" b="1"/>
            <a:t/>
          </a:r>
          <a:br>
            <a:rPr lang="en-US" sz="1600" b="1"/>
          </a:br>
          <a:r>
            <a:rPr lang="en-US" sz="900" b="1"/>
            <a:t>Compare</a:t>
          </a:r>
          <a:r>
            <a:rPr lang="en-US" sz="900" b="1" baseline="0"/>
            <a:t> the energy costs of running air tools vs cordless tools.</a:t>
          </a:r>
          <a:endParaRPr lang="en-US" sz="900" b="1"/>
        </a:p>
      </xdr:txBody>
    </xdr:sp>
    <xdr:clientData/>
  </xdr:twoCellAnchor>
  <xdr:twoCellAnchor>
    <xdr:from>
      <xdr:col>1</xdr:col>
      <xdr:colOff>0</xdr:colOff>
      <xdr:row>32</xdr:row>
      <xdr:rowOff>181841</xdr:rowOff>
    </xdr:from>
    <xdr:to>
      <xdr:col>9</xdr:col>
      <xdr:colOff>8659</xdr:colOff>
      <xdr:row>34</xdr:row>
      <xdr:rowOff>8659</xdr:rowOff>
    </xdr:to>
    <xdr:sp macro="" textlink="">
      <xdr:nvSpPr>
        <xdr:cNvPr id="3" name="TextBox 2"/>
        <xdr:cNvSpPr txBox="1"/>
      </xdr:nvSpPr>
      <xdr:spPr>
        <a:xfrm>
          <a:off x="152400" y="3782291"/>
          <a:ext cx="5847484" cy="188768"/>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en-US" sz="1200" b="1"/>
            <a:t>Annual Cost</a:t>
          </a:r>
        </a:p>
      </xdr:txBody>
    </xdr:sp>
    <xdr:clientData/>
  </xdr:twoCellAnchor>
  <xdr:twoCellAnchor>
    <xdr:from>
      <xdr:col>0</xdr:col>
      <xdr:colOff>178377</xdr:colOff>
      <xdr:row>49</xdr:row>
      <xdr:rowOff>187036</xdr:rowOff>
    </xdr:from>
    <xdr:to>
      <xdr:col>8</xdr:col>
      <xdr:colOff>377536</xdr:colOff>
      <xdr:row>51</xdr:row>
      <xdr:rowOff>0</xdr:rowOff>
    </xdr:to>
    <xdr:sp macro="" textlink="">
      <xdr:nvSpPr>
        <xdr:cNvPr id="4" name="TextBox 3"/>
        <xdr:cNvSpPr txBox="1"/>
      </xdr:nvSpPr>
      <xdr:spPr>
        <a:xfrm>
          <a:off x="149802" y="5530561"/>
          <a:ext cx="5837959" cy="184439"/>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200" b="1"/>
            <a:t>Annual Cost Savings for Converting</a:t>
          </a:r>
          <a:r>
            <a:rPr lang="en-US" sz="1200" b="1" baseline="0"/>
            <a:t> Air Tools to</a:t>
          </a:r>
          <a:r>
            <a:rPr lang="en-US" sz="1200" b="1"/>
            <a:t> Panasonic Cordless Tools</a:t>
          </a:r>
        </a:p>
      </xdr:txBody>
    </xdr:sp>
    <xdr:clientData/>
  </xdr:twoCellAnchor>
  <xdr:twoCellAnchor>
    <xdr:from>
      <xdr:col>0</xdr:col>
      <xdr:colOff>178377</xdr:colOff>
      <xdr:row>63</xdr:row>
      <xdr:rowOff>187036</xdr:rowOff>
    </xdr:from>
    <xdr:to>
      <xdr:col>8</xdr:col>
      <xdr:colOff>377536</xdr:colOff>
      <xdr:row>65</xdr:row>
      <xdr:rowOff>0</xdr:rowOff>
    </xdr:to>
    <xdr:sp macro="" textlink="">
      <xdr:nvSpPr>
        <xdr:cNvPr id="5" name="TextBox 4"/>
        <xdr:cNvSpPr txBox="1"/>
      </xdr:nvSpPr>
      <xdr:spPr>
        <a:xfrm>
          <a:off x="149802" y="6987886"/>
          <a:ext cx="5837959" cy="184439"/>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ctr"/>
        <a:lstStyle/>
        <a:p>
          <a:pPr algn="ctr"/>
          <a:r>
            <a:rPr lang="en-US" sz="1200" b="1"/>
            <a:t>Annual Reduction in CO</a:t>
          </a:r>
          <a:r>
            <a:rPr lang="en-US" sz="1100">
              <a:solidFill>
                <a:schemeClr val="lt1"/>
              </a:solidFill>
              <a:effectLst/>
              <a:latin typeface="+mn-lt"/>
              <a:ea typeface="+mn-ea"/>
              <a:cs typeface="+mn-cs"/>
            </a:rPr>
            <a:t>₂</a:t>
          </a:r>
          <a:r>
            <a:rPr lang="en-US" sz="1200" b="1"/>
            <a:t> Emissions Converting Air Tools to Panasonic Cordless Tools</a:t>
          </a:r>
        </a:p>
      </xdr:txBody>
    </xdr:sp>
    <xdr:clientData/>
  </xdr:twoCellAnchor>
  <xdr:twoCellAnchor>
    <xdr:from>
      <xdr:col>6</xdr:col>
      <xdr:colOff>927386</xdr:colOff>
      <xdr:row>52</xdr:row>
      <xdr:rowOff>0</xdr:rowOff>
    </xdr:from>
    <xdr:to>
      <xdr:col>9</xdr:col>
      <xdr:colOff>63499</xdr:colOff>
      <xdr:row>55</xdr:row>
      <xdr:rowOff>56861</xdr:rowOff>
    </xdr:to>
    <xdr:sp macro="" textlink="">
      <xdr:nvSpPr>
        <xdr:cNvPr id="6" name="Oval Callout 5"/>
        <xdr:cNvSpPr/>
      </xdr:nvSpPr>
      <xdr:spPr>
        <a:xfrm>
          <a:off x="5470811" y="5772150"/>
          <a:ext cx="583913" cy="352136"/>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927101</xdr:colOff>
      <xdr:row>51</xdr:row>
      <xdr:rowOff>54953</xdr:rowOff>
    </xdr:from>
    <xdr:to>
      <xdr:col>9</xdr:col>
      <xdr:colOff>62280</xdr:colOff>
      <xdr:row>55</xdr:row>
      <xdr:rowOff>69607</xdr:rowOff>
    </xdr:to>
    <xdr:sp macro="" textlink="">
      <xdr:nvSpPr>
        <xdr:cNvPr id="7" name="TextBox 6"/>
        <xdr:cNvSpPr txBox="1"/>
      </xdr:nvSpPr>
      <xdr:spPr>
        <a:xfrm>
          <a:off x="5470526" y="5769953"/>
          <a:ext cx="582979" cy="36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Energy</a:t>
          </a:r>
        </a:p>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Savings</a:t>
          </a:r>
          <a:endParaRPr lang="en-US" sz="800">
            <a:effectLst/>
          </a:endParaRPr>
        </a:p>
        <a:p>
          <a:pPr algn="ctr"/>
          <a:endParaRPr lang="en-US" sz="900"/>
        </a:p>
      </xdr:txBody>
    </xdr:sp>
    <xdr:clientData/>
  </xdr:twoCellAnchor>
  <xdr:twoCellAnchor>
    <xdr:from>
      <xdr:col>6</xdr:col>
      <xdr:colOff>927386</xdr:colOff>
      <xdr:row>66</xdr:row>
      <xdr:rowOff>6350</xdr:rowOff>
    </xdr:from>
    <xdr:to>
      <xdr:col>9</xdr:col>
      <xdr:colOff>63499</xdr:colOff>
      <xdr:row>69</xdr:row>
      <xdr:rowOff>63211</xdr:rowOff>
    </xdr:to>
    <xdr:sp macro="" textlink="">
      <xdr:nvSpPr>
        <xdr:cNvPr id="8" name="Oval Callout 7"/>
        <xdr:cNvSpPr/>
      </xdr:nvSpPr>
      <xdr:spPr>
        <a:xfrm>
          <a:off x="5470811" y="7235825"/>
          <a:ext cx="583913" cy="352136"/>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933736</xdr:colOff>
      <xdr:row>58</xdr:row>
      <xdr:rowOff>6350</xdr:rowOff>
    </xdr:from>
    <xdr:to>
      <xdr:col>9</xdr:col>
      <xdr:colOff>69849</xdr:colOff>
      <xdr:row>61</xdr:row>
      <xdr:rowOff>63211</xdr:rowOff>
    </xdr:to>
    <xdr:sp macro="" textlink="">
      <xdr:nvSpPr>
        <xdr:cNvPr id="9" name="Oval Callout 8"/>
        <xdr:cNvSpPr/>
      </xdr:nvSpPr>
      <xdr:spPr>
        <a:xfrm>
          <a:off x="5477161" y="6369050"/>
          <a:ext cx="583913" cy="352136"/>
        </a:xfrm>
        <a:prstGeom prst="wedgeEllipseCallout">
          <a:avLst>
            <a:gd name="adj1" fmla="val -58333"/>
            <a:gd name="adj2" fmla="val 54500"/>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700" b="1">
            <a:solidFill>
              <a:schemeClr val="accent3">
                <a:lumMod val="50000"/>
              </a:schemeClr>
            </a:solidFill>
          </a:endParaRPr>
        </a:p>
      </xdr:txBody>
    </xdr:sp>
    <xdr:clientData/>
  </xdr:twoCellAnchor>
  <xdr:twoCellAnchor>
    <xdr:from>
      <xdr:col>6</xdr:col>
      <xdr:colOff>933450</xdr:colOff>
      <xdr:row>58</xdr:row>
      <xdr:rowOff>7327</xdr:rowOff>
    </xdr:from>
    <xdr:to>
      <xdr:col>9</xdr:col>
      <xdr:colOff>69606</xdr:colOff>
      <xdr:row>61</xdr:row>
      <xdr:rowOff>65942</xdr:rowOff>
    </xdr:to>
    <xdr:sp macro="" textlink="">
      <xdr:nvSpPr>
        <xdr:cNvPr id="10" name="TextBox 9"/>
        <xdr:cNvSpPr txBox="1"/>
      </xdr:nvSpPr>
      <xdr:spPr>
        <a:xfrm>
          <a:off x="5476875" y="6370027"/>
          <a:ext cx="583956" cy="35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1st</a:t>
          </a:r>
          <a:r>
            <a:rPr lang="en-US" sz="800" b="1" baseline="0">
              <a:solidFill>
                <a:schemeClr val="dk1"/>
              </a:solidFill>
              <a:effectLst/>
              <a:latin typeface="+mn-lt"/>
              <a:ea typeface="+mn-ea"/>
              <a:cs typeface="+mn-cs"/>
            </a:rPr>
            <a:t> Year </a:t>
          </a:r>
          <a:r>
            <a:rPr lang="en-US" sz="800" b="1">
              <a:solidFill>
                <a:schemeClr val="dk1"/>
              </a:solidFill>
              <a:effectLst/>
              <a:latin typeface="+mn-lt"/>
              <a:ea typeface="+mn-ea"/>
              <a:cs typeface="+mn-cs"/>
            </a:rPr>
            <a:t>Savings</a:t>
          </a:r>
          <a:endParaRPr lang="en-US" sz="800">
            <a:effectLst/>
          </a:endParaRPr>
        </a:p>
        <a:p>
          <a:pPr algn="ctr"/>
          <a:endParaRPr lang="en-US" sz="800"/>
        </a:p>
      </xdr:txBody>
    </xdr:sp>
    <xdr:clientData/>
  </xdr:twoCellAnchor>
  <xdr:twoCellAnchor>
    <xdr:from>
      <xdr:col>6</xdr:col>
      <xdr:colOff>926856</xdr:colOff>
      <xdr:row>66</xdr:row>
      <xdr:rowOff>0</xdr:rowOff>
    </xdr:from>
    <xdr:to>
      <xdr:col>9</xdr:col>
      <xdr:colOff>69850</xdr:colOff>
      <xdr:row>69</xdr:row>
      <xdr:rowOff>73269</xdr:rowOff>
    </xdr:to>
    <xdr:sp macro="" textlink="">
      <xdr:nvSpPr>
        <xdr:cNvPr id="11" name="TextBox 10"/>
        <xdr:cNvSpPr txBox="1"/>
      </xdr:nvSpPr>
      <xdr:spPr>
        <a:xfrm>
          <a:off x="5470281" y="7229475"/>
          <a:ext cx="590794" cy="36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b="1" baseline="0">
              <a:solidFill>
                <a:schemeClr val="dk1"/>
              </a:solidFill>
              <a:effectLst/>
              <a:latin typeface="+mn-lt"/>
              <a:ea typeface="+mn-ea"/>
              <a:cs typeface="+mn-cs"/>
            </a:rPr>
            <a:t>C0₂ </a:t>
          </a:r>
          <a:r>
            <a:rPr lang="en-US" sz="800" b="1">
              <a:solidFill>
                <a:schemeClr val="dk1"/>
              </a:solidFill>
              <a:effectLst/>
              <a:latin typeface="+mn-lt"/>
              <a:ea typeface="+mn-ea"/>
              <a:cs typeface="+mn-cs"/>
            </a:rPr>
            <a:t>Savings</a:t>
          </a:r>
          <a:endParaRPr lang="en-US" sz="800">
            <a:effectLst/>
          </a:endParaRPr>
        </a:p>
        <a:p>
          <a:pPr algn="ctr"/>
          <a:endParaRPr 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1857</xdr:rowOff>
    </xdr:from>
    <xdr:to>
      <xdr:col>9</xdr:col>
      <xdr:colOff>181841</xdr:colOff>
      <xdr:row>1</xdr:row>
      <xdr:rowOff>0</xdr:rowOff>
    </xdr:to>
    <xdr:sp macro="" textlink="">
      <xdr:nvSpPr>
        <xdr:cNvPr id="2" name="TextBox 1"/>
        <xdr:cNvSpPr txBox="1"/>
      </xdr:nvSpPr>
      <xdr:spPr>
        <a:xfrm>
          <a:off x="0" y="1857"/>
          <a:ext cx="6001616" cy="483918"/>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400" b="1"/>
            <a:t>Energy Savings Calculator for Panasonic Cordless Tools</a:t>
          </a:r>
          <a:r>
            <a:rPr lang="en-US" sz="1600" b="1"/>
            <a:t/>
          </a:r>
          <a:br>
            <a:rPr lang="en-US" sz="1600" b="1"/>
          </a:br>
          <a:r>
            <a:rPr lang="en-US" sz="900" b="1"/>
            <a:t>Compare</a:t>
          </a:r>
          <a:r>
            <a:rPr lang="en-US" sz="900" b="1" baseline="0"/>
            <a:t> the energy costs of running air tools vs cordless tools.</a:t>
          </a:r>
          <a:endParaRPr lang="en-US" sz="900" b="1"/>
        </a:p>
      </xdr:txBody>
    </xdr:sp>
    <xdr:clientData/>
  </xdr:twoCellAnchor>
  <xdr:twoCellAnchor>
    <xdr:from>
      <xdr:col>1</xdr:col>
      <xdr:colOff>0</xdr:colOff>
      <xdr:row>35</xdr:row>
      <xdr:rowOff>181841</xdr:rowOff>
    </xdr:from>
    <xdr:to>
      <xdr:col>9</xdr:col>
      <xdr:colOff>8659</xdr:colOff>
      <xdr:row>37</xdr:row>
      <xdr:rowOff>8659</xdr:rowOff>
    </xdr:to>
    <xdr:sp macro="" textlink="">
      <xdr:nvSpPr>
        <xdr:cNvPr id="3" name="TextBox 2"/>
        <xdr:cNvSpPr txBox="1"/>
      </xdr:nvSpPr>
      <xdr:spPr>
        <a:xfrm>
          <a:off x="152400" y="4163291"/>
          <a:ext cx="5704609" cy="198293"/>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en-US" sz="1100" b="1"/>
            <a:t>Yearly Energy Costs</a:t>
          </a:r>
        </a:p>
      </xdr:txBody>
    </xdr:sp>
    <xdr:clientData/>
  </xdr:twoCellAnchor>
  <xdr:twoCellAnchor>
    <xdr:from>
      <xdr:col>0</xdr:col>
      <xdr:colOff>178377</xdr:colOff>
      <xdr:row>43</xdr:row>
      <xdr:rowOff>187036</xdr:rowOff>
    </xdr:from>
    <xdr:to>
      <xdr:col>8</xdr:col>
      <xdr:colOff>377536</xdr:colOff>
      <xdr:row>45</xdr:row>
      <xdr:rowOff>13854</xdr:rowOff>
    </xdr:to>
    <xdr:sp macro="" textlink="">
      <xdr:nvSpPr>
        <xdr:cNvPr id="4" name="TextBox 3"/>
        <xdr:cNvSpPr txBox="1"/>
      </xdr:nvSpPr>
      <xdr:spPr>
        <a:xfrm>
          <a:off x="149802" y="5035261"/>
          <a:ext cx="5695084" cy="198293"/>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100" b="1"/>
            <a:t>Yearly Energy Savings by Running Panasonic Cordless Tools</a:t>
          </a:r>
        </a:p>
      </xdr:txBody>
    </xdr:sp>
    <xdr:clientData/>
  </xdr:twoCellAnchor>
  <xdr:twoCellAnchor>
    <xdr:from>
      <xdr:col>1</xdr:col>
      <xdr:colOff>0</xdr:colOff>
      <xdr:row>61</xdr:row>
      <xdr:rowOff>0</xdr:rowOff>
    </xdr:from>
    <xdr:to>
      <xdr:col>9</xdr:col>
      <xdr:colOff>599</xdr:colOff>
      <xdr:row>61</xdr:row>
      <xdr:rowOff>181443</xdr:rowOff>
    </xdr:to>
    <xdr:sp macro="" textlink="">
      <xdr:nvSpPr>
        <xdr:cNvPr id="5" name="TextBox 4"/>
        <xdr:cNvSpPr txBox="1"/>
      </xdr:nvSpPr>
      <xdr:spPr>
        <a:xfrm>
          <a:off x="152400" y="6791325"/>
          <a:ext cx="5696549" cy="181443"/>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lstStyle/>
        <a:p>
          <a:pPr algn="ctr"/>
          <a:r>
            <a:rPr lang="en-US" sz="1100" b="1"/>
            <a:t>ROI (Return On Investment)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nasonic%20Cordless%20Tool%20Vs%20Air%20Tool%20Calculator%20130117K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Complete Calculator"/>
      <sheetName val="State Kwh 2011"/>
      <sheetName val="Quick Workshee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ssemblytools@us.panasonic.com" TargetMode="External"/><Relationship Id="rId1" Type="http://schemas.openxmlformats.org/officeDocument/2006/relationships/hyperlink" Target="http://www.panasonic.com/assemblytoo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zoomScale="80" zoomScaleNormal="80" workbookViewId="0">
      <selection activeCell="J11" sqref="J11"/>
    </sheetView>
  </sheetViews>
  <sheetFormatPr defaultRowHeight="15" x14ac:dyDescent="0.25"/>
  <cols>
    <col min="1" max="1" width="8.5703125" style="114" customWidth="1"/>
    <col min="2" max="2" width="8.85546875" style="114" customWidth="1"/>
    <col min="3" max="3" width="8.5703125" style="114" customWidth="1"/>
    <col min="4" max="4" width="14.85546875" style="114" customWidth="1"/>
    <col min="5" max="5" width="11" style="114" customWidth="1"/>
    <col min="6" max="6" width="9.5703125" style="114" customWidth="1"/>
    <col min="7" max="7" width="9.140625" style="114"/>
    <col min="8" max="8" width="25.140625" style="114" customWidth="1"/>
    <col min="9" max="9" width="6.5703125" style="114" customWidth="1"/>
    <col min="10" max="10" width="8.5703125" style="114" customWidth="1"/>
    <col min="11" max="16384" width="9.140625" style="114"/>
  </cols>
  <sheetData>
    <row r="1" spans="1:10" ht="116.25" customHeight="1" x14ac:dyDescent="0.25">
      <c r="A1" s="182"/>
      <c r="B1" s="182"/>
      <c r="C1" s="182"/>
      <c r="D1" s="182"/>
      <c r="E1" s="182"/>
      <c r="F1" s="182"/>
      <c r="G1" s="182"/>
      <c r="H1" s="182"/>
      <c r="I1" s="182"/>
      <c r="J1" s="182"/>
    </row>
    <row r="2" spans="1:10" ht="7.5" customHeight="1" x14ac:dyDescent="0.25">
      <c r="A2" s="115"/>
      <c r="B2" s="115"/>
      <c r="C2" s="115"/>
      <c r="D2" s="115"/>
      <c r="E2" s="115"/>
      <c r="F2" s="115"/>
      <c r="G2" s="115"/>
      <c r="H2" s="115"/>
      <c r="I2" s="115"/>
      <c r="J2" s="115"/>
    </row>
    <row r="3" spans="1:10" ht="23.25" x14ac:dyDescent="0.35">
      <c r="A3" s="115"/>
      <c r="B3" s="187" t="s">
        <v>39</v>
      </c>
      <c r="C3" s="187"/>
      <c r="D3" s="187"/>
      <c r="E3" s="187"/>
      <c r="F3" s="187"/>
      <c r="G3" s="187"/>
      <c r="H3" s="187"/>
      <c r="I3" s="187"/>
      <c r="J3" s="116"/>
    </row>
    <row r="4" spans="1:10" ht="18.75" customHeight="1" x14ac:dyDescent="0.25">
      <c r="A4" s="115"/>
      <c r="B4" s="115"/>
      <c r="C4" s="115"/>
      <c r="D4" s="115"/>
      <c r="E4" s="115"/>
      <c r="F4" s="115"/>
      <c r="G4" s="115"/>
      <c r="H4" s="115"/>
      <c r="I4" s="115"/>
      <c r="J4" s="115"/>
    </row>
    <row r="5" spans="1:10" ht="85.5" customHeight="1" x14ac:dyDescent="0.25">
      <c r="A5" s="115"/>
      <c r="B5" s="188" t="s">
        <v>47</v>
      </c>
      <c r="C5" s="188"/>
      <c r="D5" s="189"/>
      <c r="E5" s="189"/>
      <c r="F5" s="189"/>
      <c r="G5" s="189"/>
      <c r="H5" s="189"/>
      <c r="I5" s="189"/>
      <c r="J5" s="115"/>
    </row>
    <row r="6" spans="1:10" ht="30" customHeight="1" x14ac:dyDescent="0.25">
      <c r="A6" s="115"/>
      <c r="B6" s="117"/>
      <c r="C6" s="117"/>
      <c r="D6" s="115"/>
      <c r="E6" s="115"/>
      <c r="F6" s="115"/>
      <c r="G6" s="115"/>
      <c r="H6" s="115"/>
      <c r="I6" s="115"/>
      <c r="J6" s="115"/>
    </row>
    <row r="7" spans="1:10" ht="30" customHeight="1" x14ac:dyDescent="0.25">
      <c r="A7" s="115"/>
      <c r="B7" s="185" t="s">
        <v>46</v>
      </c>
      <c r="C7" s="185"/>
      <c r="D7" s="185"/>
      <c r="E7" s="185"/>
      <c r="F7" s="185"/>
      <c r="G7" s="115"/>
      <c r="H7" s="115"/>
      <c r="I7" s="115"/>
      <c r="J7" s="115"/>
    </row>
    <row r="8" spans="1:10" ht="15" customHeight="1" x14ac:dyDescent="0.25">
      <c r="A8" s="115"/>
      <c r="B8" s="185"/>
      <c r="C8" s="185"/>
      <c r="D8" s="185"/>
      <c r="E8" s="185"/>
      <c r="F8" s="185"/>
      <c r="G8" s="115"/>
      <c r="H8" s="115"/>
      <c r="I8" s="115"/>
      <c r="J8" s="115"/>
    </row>
    <row r="9" spans="1:10" ht="30" customHeight="1" x14ac:dyDescent="0.25">
      <c r="A9" s="115"/>
      <c r="B9" s="185"/>
      <c r="C9" s="185"/>
      <c r="D9" s="185"/>
      <c r="E9" s="185"/>
      <c r="F9" s="185"/>
      <c r="G9" s="115"/>
      <c r="H9" s="115"/>
      <c r="I9" s="115"/>
      <c r="J9" s="115"/>
    </row>
    <row r="10" spans="1:10" ht="15" customHeight="1" x14ac:dyDescent="0.25">
      <c r="A10" s="115"/>
      <c r="B10" s="185"/>
      <c r="C10" s="185"/>
      <c r="D10" s="185"/>
      <c r="E10" s="185"/>
      <c r="F10" s="185"/>
      <c r="G10" s="115"/>
      <c r="H10" s="115"/>
      <c r="I10" s="115"/>
      <c r="J10" s="115"/>
    </row>
    <row r="11" spans="1:10" ht="30" customHeight="1" x14ac:dyDescent="0.25">
      <c r="A11" s="115"/>
      <c r="B11" s="185"/>
      <c r="C11" s="185"/>
      <c r="D11" s="185"/>
      <c r="E11" s="185"/>
      <c r="F11" s="185"/>
      <c r="G11" s="115"/>
      <c r="H11" s="115"/>
      <c r="I11" s="115"/>
      <c r="J11" s="115"/>
    </row>
    <row r="12" spans="1:10" ht="18.75" customHeight="1" x14ac:dyDescent="0.25">
      <c r="A12" s="115"/>
      <c r="B12" s="115"/>
      <c r="C12" s="115"/>
      <c r="D12" s="115"/>
      <c r="E12" s="115"/>
      <c r="F12" s="115"/>
      <c r="G12" s="115"/>
      <c r="H12" s="115"/>
      <c r="I12" s="115"/>
      <c r="J12" s="115"/>
    </row>
    <row r="13" spans="1:10" ht="18.75" customHeight="1" x14ac:dyDescent="0.25">
      <c r="A13" s="115"/>
      <c r="B13" s="115"/>
      <c r="C13" s="115"/>
      <c r="D13" s="115"/>
      <c r="E13" s="115"/>
      <c r="F13" s="115"/>
      <c r="G13" s="115"/>
      <c r="H13" s="115"/>
      <c r="I13" s="115"/>
      <c r="J13" s="115"/>
    </row>
    <row r="14" spans="1:10" ht="30" customHeight="1" x14ac:dyDescent="0.25">
      <c r="A14" s="115"/>
      <c r="B14" s="190" t="s">
        <v>43</v>
      </c>
      <c r="C14" s="190"/>
      <c r="D14" s="190"/>
      <c r="E14" s="190"/>
      <c r="F14" s="190"/>
      <c r="G14" s="190"/>
      <c r="H14" s="190"/>
      <c r="I14" s="190"/>
      <c r="J14" s="115"/>
    </row>
    <row r="15" spans="1:10" ht="15" customHeight="1" x14ac:dyDescent="0.25">
      <c r="A15" s="115"/>
      <c r="B15" s="119"/>
      <c r="C15" s="119"/>
      <c r="D15" s="120"/>
      <c r="E15" s="184" t="s">
        <v>41</v>
      </c>
      <c r="F15" s="184"/>
      <c r="G15" s="184"/>
      <c r="H15" s="184"/>
      <c r="I15" s="119"/>
      <c r="J15" s="115"/>
    </row>
    <row r="16" spans="1:10" ht="15" customHeight="1" x14ac:dyDescent="0.25">
      <c r="A16" s="115"/>
      <c r="B16" s="119"/>
      <c r="C16" s="119"/>
      <c r="D16" s="120"/>
      <c r="E16" s="183" t="s">
        <v>42</v>
      </c>
      <c r="F16" s="183"/>
      <c r="G16" s="183"/>
      <c r="H16" s="183"/>
      <c r="I16" s="119"/>
      <c r="J16" s="115"/>
    </row>
    <row r="17" spans="1:10" ht="30" customHeight="1" x14ac:dyDescent="0.25">
      <c r="A17" s="115"/>
      <c r="B17" s="115"/>
      <c r="C17" s="115"/>
      <c r="D17" s="115"/>
      <c r="E17" s="115"/>
      <c r="F17" s="115"/>
      <c r="G17" s="115"/>
      <c r="H17" s="115"/>
      <c r="I17" s="115"/>
      <c r="J17" s="115"/>
    </row>
    <row r="18" spans="1:10" x14ac:dyDescent="0.25">
      <c r="A18" s="115"/>
      <c r="B18" s="191" t="s">
        <v>38</v>
      </c>
      <c r="C18" s="191"/>
      <c r="D18" s="191"/>
      <c r="E18" s="118"/>
      <c r="F18" s="115"/>
      <c r="G18" s="115"/>
      <c r="H18" s="115"/>
      <c r="I18" s="115"/>
      <c r="J18" s="115"/>
    </row>
    <row r="19" spans="1:10" ht="31.5" customHeight="1" x14ac:dyDescent="0.25">
      <c r="A19" s="115"/>
      <c r="B19" s="186" t="s">
        <v>40</v>
      </c>
      <c r="C19" s="186"/>
      <c r="D19" s="186"/>
      <c r="E19" s="186"/>
      <c r="F19" s="186"/>
      <c r="G19" s="186"/>
      <c r="H19" s="186"/>
      <c r="I19" s="186"/>
      <c r="J19" s="115"/>
    </row>
    <row r="20" spans="1:10" x14ac:dyDescent="0.25">
      <c r="A20" s="115"/>
      <c r="B20" s="115"/>
      <c r="C20" s="115"/>
      <c r="D20" s="115"/>
      <c r="E20" s="115"/>
      <c r="F20" s="115"/>
      <c r="G20" s="115"/>
      <c r="H20" s="115"/>
      <c r="I20" s="115"/>
      <c r="J20" s="115"/>
    </row>
  </sheetData>
  <sheetProtection sheet="1" objects="1" scenarios="1" selectLockedCells="1"/>
  <mergeCells count="9">
    <mergeCell ref="A1:J1"/>
    <mergeCell ref="E16:H16"/>
    <mergeCell ref="E15:H15"/>
    <mergeCell ref="B7:F11"/>
    <mergeCell ref="B19:I19"/>
    <mergeCell ref="B3:I3"/>
    <mergeCell ref="B5:I5"/>
    <mergeCell ref="B14:I14"/>
    <mergeCell ref="B18:D18"/>
  </mergeCells>
  <hyperlinks>
    <hyperlink ref="E15" r:id="rId1"/>
    <hyperlink ref="E16" r:id="rId2"/>
  </hyperlinks>
  <pageMargins left="0.7" right="0.7" top="0.75" bottom="0.75" header="0.3" footer="0.3"/>
  <pageSetup scale="82"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80" zoomScaleNormal="80" zoomScalePageLayoutView="40" workbookViewId="0">
      <selection activeCell="C4" sqref="C4"/>
    </sheetView>
  </sheetViews>
  <sheetFormatPr defaultRowHeight="14.25" x14ac:dyDescent="0.2"/>
  <cols>
    <col min="1" max="1" width="2.28515625" style="10" customWidth="1"/>
    <col min="2" max="2" width="2.85546875" style="10" customWidth="1"/>
    <col min="3" max="3" width="10.85546875" style="10" customWidth="1"/>
    <col min="4" max="4" width="2.140625" style="10" customWidth="1"/>
    <col min="5" max="5" width="47.7109375" style="10" customWidth="1"/>
    <col min="6" max="6" width="2.28515625" style="10" customWidth="1"/>
    <col min="7" max="7" width="14.5703125" style="10" customWidth="1"/>
    <col min="8" max="8" width="4.28515625" style="10" customWidth="1"/>
    <col min="9" max="9" width="2.85546875" style="10" customWidth="1"/>
    <col min="10" max="10" width="2.28515625" style="10" customWidth="1"/>
    <col min="11" max="11" width="9.140625" style="10"/>
    <col min="12" max="12" width="8.85546875" style="10" customWidth="1"/>
    <col min="13" max="16384" width="9.140625" style="10"/>
  </cols>
  <sheetData>
    <row r="1" spans="1:10" ht="36" customHeight="1" x14ac:dyDescent="0.25">
      <c r="A1" s="195"/>
      <c r="B1" s="195"/>
      <c r="C1" s="195"/>
      <c r="D1" s="195"/>
      <c r="E1" s="195"/>
      <c r="F1" s="195"/>
      <c r="G1" s="195"/>
      <c r="H1" s="195"/>
      <c r="I1" s="195"/>
      <c r="J1" s="195"/>
    </row>
    <row r="2" spans="1:10" ht="18.75" customHeight="1" x14ac:dyDescent="0.2">
      <c r="A2" s="196" t="s">
        <v>45</v>
      </c>
      <c r="B2" s="196"/>
      <c r="C2" s="196"/>
      <c r="D2" s="196"/>
      <c r="E2" s="196"/>
      <c r="F2" s="196"/>
      <c r="G2" s="196"/>
      <c r="H2" s="196"/>
      <c r="I2" s="196"/>
      <c r="J2" s="196"/>
    </row>
    <row r="3" spans="1:10" ht="4.5" customHeight="1" x14ac:dyDescent="0.25">
      <c r="A3" s="153"/>
      <c r="B3" s="154"/>
      <c r="C3" s="154"/>
      <c r="D3" s="154"/>
      <c r="E3" s="154"/>
      <c r="F3" s="154"/>
      <c r="G3" s="154"/>
      <c r="H3" s="154"/>
      <c r="I3" s="154"/>
      <c r="J3" s="155"/>
    </row>
    <row r="4" spans="1:10" x14ac:dyDescent="0.2">
      <c r="A4" s="155"/>
      <c r="B4" s="156"/>
      <c r="C4" s="121">
        <v>16</v>
      </c>
      <c r="D4" s="122"/>
      <c r="E4" s="197" t="s">
        <v>4</v>
      </c>
      <c r="F4" s="197"/>
      <c r="G4" s="197"/>
      <c r="H4" s="157"/>
      <c r="I4" s="157"/>
      <c r="J4" s="155"/>
    </row>
    <row r="5" spans="1:10" ht="4.5" customHeight="1" x14ac:dyDescent="0.2">
      <c r="A5" s="155"/>
      <c r="B5" s="156"/>
      <c r="C5" s="123"/>
      <c r="D5" s="122"/>
      <c r="E5" s="157"/>
      <c r="F5" s="157"/>
      <c r="G5" s="157"/>
      <c r="H5" s="157"/>
      <c r="I5" s="157"/>
      <c r="J5" s="155"/>
    </row>
    <row r="6" spans="1:10" ht="4.5" customHeight="1" x14ac:dyDescent="0.2">
      <c r="A6" s="155"/>
      <c r="B6" s="129"/>
      <c r="C6" s="70"/>
      <c r="D6" s="17"/>
      <c r="E6" s="130"/>
      <c r="F6" s="130"/>
      <c r="G6" s="130"/>
      <c r="H6" s="130"/>
      <c r="I6" s="130"/>
      <c r="J6" s="155"/>
    </row>
    <row r="7" spans="1:10" x14ac:dyDescent="0.2">
      <c r="A7" s="155"/>
      <c r="B7" s="129"/>
      <c r="C7" s="68">
        <v>250</v>
      </c>
      <c r="D7" s="17"/>
      <c r="E7" s="193" t="s">
        <v>5</v>
      </c>
      <c r="F7" s="193"/>
      <c r="G7" s="193"/>
      <c r="H7" s="193"/>
      <c r="I7" s="193"/>
      <c r="J7" s="155"/>
    </row>
    <row r="8" spans="1:10" ht="4.5" customHeight="1" x14ac:dyDescent="0.2">
      <c r="A8" s="155"/>
      <c r="B8" s="129"/>
      <c r="C8" s="70"/>
      <c r="D8" s="17"/>
      <c r="E8" s="131"/>
      <c r="F8" s="131"/>
      <c r="G8" s="131"/>
      <c r="H8" s="131"/>
      <c r="I8" s="131"/>
      <c r="J8" s="155"/>
    </row>
    <row r="9" spans="1:10" ht="4.5" customHeight="1" x14ac:dyDescent="0.2">
      <c r="A9" s="155"/>
      <c r="B9" s="156"/>
      <c r="C9" s="123"/>
      <c r="D9" s="122"/>
      <c r="E9" s="158"/>
      <c r="F9" s="158"/>
      <c r="G9" s="158"/>
      <c r="H9" s="158"/>
      <c r="I9" s="158"/>
      <c r="J9" s="155"/>
    </row>
    <row r="10" spans="1:10" x14ac:dyDescent="0.2">
      <c r="A10" s="155"/>
      <c r="B10" s="156"/>
      <c r="C10" s="121">
        <v>2</v>
      </c>
      <c r="D10" s="122"/>
      <c r="E10" s="192" t="s">
        <v>2</v>
      </c>
      <c r="F10" s="192"/>
      <c r="G10" s="192"/>
      <c r="H10" s="192"/>
      <c r="I10" s="192"/>
      <c r="J10" s="155"/>
    </row>
    <row r="11" spans="1:10" ht="4.5" customHeight="1" x14ac:dyDescent="0.2">
      <c r="A11" s="155"/>
      <c r="B11" s="156"/>
      <c r="C11" s="123"/>
      <c r="D11" s="122"/>
      <c r="E11" s="158"/>
      <c r="F11" s="158"/>
      <c r="G11" s="158"/>
      <c r="H11" s="158"/>
      <c r="I11" s="158"/>
      <c r="J11" s="155"/>
    </row>
    <row r="12" spans="1:10" ht="4.5" customHeight="1" x14ac:dyDescent="0.2">
      <c r="A12" s="155"/>
      <c r="B12" s="129"/>
      <c r="C12" s="70"/>
      <c r="D12" s="17"/>
      <c r="E12" s="131"/>
      <c r="F12" s="131"/>
      <c r="G12" s="131"/>
      <c r="H12" s="131"/>
      <c r="I12" s="131"/>
      <c r="J12" s="155"/>
    </row>
    <row r="13" spans="1:10" x14ac:dyDescent="0.2">
      <c r="A13" s="155"/>
      <c r="B13" s="129"/>
      <c r="C13" s="68">
        <v>4</v>
      </c>
      <c r="D13" s="17"/>
      <c r="E13" s="193" t="s">
        <v>14</v>
      </c>
      <c r="F13" s="193"/>
      <c r="G13" s="193"/>
      <c r="H13" s="193"/>
      <c r="I13" s="193"/>
      <c r="J13" s="155"/>
    </row>
    <row r="14" spans="1:10" ht="4.5" customHeight="1" x14ac:dyDescent="0.2">
      <c r="A14" s="155"/>
      <c r="B14" s="129"/>
      <c r="C14" s="70"/>
      <c r="D14" s="17"/>
      <c r="E14" s="131"/>
      <c r="F14" s="131"/>
      <c r="G14" s="131"/>
      <c r="H14" s="131"/>
      <c r="I14" s="131"/>
      <c r="J14" s="155"/>
    </row>
    <row r="15" spans="1:10" ht="4.5" customHeight="1" x14ac:dyDescent="0.2">
      <c r="A15" s="155"/>
      <c r="B15" s="156"/>
      <c r="C15" s="123"/>
      <c r="D15" s="122"/>
      <c r="E15" s="159"/>
      <c r="F15" s="159"/>
      <c r="G15" s="159"/>
      <c r="H15" s="159"/>
      <c r="I15" s="159"/>
      <c r="J15" s="155"/>
    </row>
    <row r="16" spans="1:10" x14ac:dyDescent="0.2">
      <c r="A16" s="155"/>
      <c r="B16" s="156"/>
      <c r="C16" s="124">
        <v>60</v>
      </c>
      <c r="D16" s="122"/>
      <c r="E16" s="192" t="s">
        <v>13</v>
      </c>
      <c r="F16" s="192"/>
      <c r="G16" s="192"/>
      <c r="H16" s="192"/>
      <c r="I16" s="192"/>
      <c r="J16" s="155"/>
    </row>
    <row r="17" spans="1:10" ht="4.5" customHeight="1" x14ac:dyDescent="0.2">
      <c r="A17" s="155"/>
      <c r="B17" s="156"/>
      <c r="C17" s="123"/>
      <c r="D17" s="122"/>
      <c r="E17" s="158"/>
      <c r="F17" s="158"/>
      <c r="G17" s="158"/>
      <c r="H17" s="158"/>
      <c r="I17" s="158"/>
      <c r="J17" s="155"/>
    </row>
    <row r="18" spans="1:10" ht="4.5" customHeight="1" x14ac:dyDescent="0.2">
      <c r="A18" s="155"/>
      <c r="B18" s="129"/>
      <c r="C18" s="70"/>
      <c r="D18" s="17"/>
      <c r="E18" s="131"/>
      <c r="F18" s="131"/>
      <c r="G18" s="131"/>
      <c r="H18" s="131"/>
      <c r="I18" s="131"/>
      <c r="J18" s="155"/>
    </row>
    <row r="19" spans="1:10" x14ac:dyDescent="0.2">
      <c r="A19" s="155"/>
      <c r="B19" s="129"/>
      <c r="C19" s="68">
        <v>18.600000000000001</v>
      </c>
      <c r="D19" s="17"/>
      <c r="E19" s="193" t="s">
        <v>1</v>
      </c>
      <c r="F19" s="193"/>
      <c r="G19" s="193"/>
      <c r="H19" s="193"/>
      <c r="I19" s="193"/>
      <c r="J19" s="155"/>
    </row>
    <row r="20" spans="1:10" ht="4.5" customHeight="1" x14ac:dyDescent="0.2">
      <c r="A20" s="155"/>
      <c r="B20" s="129"/>
      <c r="C20" s="70"/>
      <c r="D20" s="17"/>
      <c r="E20" s="131"/>
      <c r="F20" s="131"/>
      <c r="G20" s="131"/>
      <c r="H20" s="131"/>
      <c r="I20" s="131"/>
      <c r="J20" s="155"/>
    </row>
    <row r="21" spans="1:10" ht="4.5" customHeight="1" x14ac:dyDescent="0.2">
      <c r="A21" s="155"/>
      <c r="B21" s="156"/>
      <c r="C21" s="123"/>
      <c r="D21" s="122"/>
      <c r="E21" s="159"/>
      <c r="F21" s="159"/>
      <c r="G21" s="159"/>
      <c r="H21" s="159"/>
      <c r="I21" s="159"/>
      <c r="J21" s="155"/>
    </row>
    <row r="22" spans="1:10" x14ac:dyDescent="0.2">
      <c r="A22" s="155"/>
      <c r="B22" s="156"/>
      <c r="C22" s="125">
        <v>0.08</v>
      </c>
      <c r="D22" s="122"/>
      <c r="E22" s="192" t="s">
        <v>9</v>
      </c>
      <c r="F22" s="192"/>
      <c r="G22" s="192"/>
      <c r="H22" s="192"/>
      <c r="I22" s="192"/>
      <c r="J22" s="155"/>
    </row>
    <row r="23" spans="1:10" ht="4.5" customHeight="1" x14ac:dyDescent="0.2">
      <c r="A23" s="155"/>
      <c r="B23" s="156"/>
      <c r="C23" s="123"/>
      <c r="D23" s="122"/>
      <c r="E23" s="158"/>
      <c r="F23" s="158"/>
      <c r="G23" s="158"/>
      <c r="H23" s="158"/>
      <c r="I23" s="158"/>
      <c r="J23" s="155"/>
    </row>
    <row r="24" spans="1:10" ht="4.5" customHeight="1" x14ac:dyDescent="0.2">
      <c r="A24" s="155"/>
      <c r="B24" s="129"/>
      <c r="C24" s="70"/>
      <c r="D24" s="17"/>
      <c r="E24" s="131"/>
      <c r="F24" s="131"/>
      <c r="G24" s="132"/>
      <c r="H24" s="132"/>
      <c r="I24" s="132"/>
      <c r="J24" s="155"/>
    </row>
    <row r="25" spans="1:10" x14ac:dyDescent="0.2">
      <c r="A25" s="155"/>
      <c r="B25" s="129"/>
      <c r="C25" s="68">
        <v>787</v>
      </c>
      <c r="D25" s="17"/>
      <c r="E25" s="193" t="s">
        <v>29</v>
      </c>
      <c r="F25" s="193"/>
      <c r="G25" s="193"/>
      <c r="H25" s="193"/>
      <c r="I25" s="193"/>
      <c r="J25" s="155"/>
    </row>
    <row r="26" spans="1:10" ht="4.5" customHeight="1" x14ac:dyDescent="0.2">
      <c r="A26" s="155"/>
      <c r="B26" s="129"/>
      <c r="C26" s="70"/>
      <c r="D26" s="17"/>
      <c r="E26" s="131"/>
      <c r="F26" s="131"/>
      <c r="G26" s="131"/>
      <c r="H26" s="131"/>
      <c r="I26" s="131"/>
      <c r="J26" s="155"/>
    </row>
    <row r="27" spans="1:10" ht="4.5" customHeight="1" x14ac:dyDescent="0.2">
      <c r="A27" s="155"/>
      <c r="B27" s="156"/>
      <c r="C27" s="123"/>
      <c r="D27" s="122"/>
      <c r="E27" s="158"/>
      <c r="F27" s="158"/>
      <c r="G27" s="158"/>
      <c r="H27" s="158"/>
      <c r="I27" s="158"/>
      <c r="J27" s="155"/>
    </row>
    <row r="28" spans="1:10" ht="15.75" customHeight="1" x14ac:dyDescent="0.2">
      <c r="A28" s="155"/>
      <c r="B28" s="156"/>
      <c r="C28" s="125">
        <v>2741.5</v>
      </c>
      <c r="D28" s="160"/>
      <c r="E28" s="197" t="s">
        <v>15</v>
      </c>
      <c r="F28" s="197"/>
      <c r="G28" s="197"/>
      <c r="H28" s="197"/>
      <c r="I28" s="197"/>
      <c r="J28" s="155"/>
    </row>
    <row r="29" spans="1:10" ht="4.5" customHeight="1" x14ac:dyDescent="0.2">
      <c r="A29" s="155"/>
      <c r="B29" s="156"/>
      <c r="C29" s="161"/>
      <c r="D29" s="160"/>
      <c r="E29" s="157"/>
      <c r="F29" s="157"/>
      <c r="G29" s="157"/>
      <c r="H29" s="157"/>
      <c r="I29" s="157"/>
      <c r="J29" s="155"/>
    </row>
    <row r="30" spans="1:10" ht="4.5" customHeight="1" x14ac:dyDescent="0.2">
      <c r="A30" s="155"/>
      <c r="B30" s="129"/>
      <c r="C30" s="133"/>
      <c r="D30" s="134"/>
      <c r="E30" s="130"/>
      <c r="F30" s="130"/>
      <c r="G30" s="130"/>
      <c r="H30" s="130"/>
      <c r="I30" s="130"/>
      <c r="J30" s="155"/>
    </row>
    <row r="31" spans="1:10" ht="15.75" customHeight="1" x14ac:dyDescent="0.2">
      <c r="A31" s="155"/>
      <c r="B31" s="129"/>
      <c r="C31" s="72">
        <v>1128.8599999999999</v>
      </c>
      <c r="D31" s="134"/>
      <c r="E31" s="199" t="s">
        <v>16</v>
      </c>
      <c r="F31" s="199"/>
      <c r="G31" s="199"/>
      <c r="H31" s="199"/>
      <c r="I31" s="199"/>
      <c r="J31" s="155"/>
    </row>
    <row r="32" spans="1:10" ht="4.5" customHeight="1" x14ac:dyDescent="0.2">
      <c r="A32" s="155"/>
      <c r="B32" s="129"/>
      <c r="C32" s="133"/>
      <c r="D32" s="134"/>
      <c r="E32" s="130"/>
      <c r="F32" s="130"/>
      <c r="G32" s="130"/>
      <c r="H32" s="130"/>
      <c r="I32" s="130"/>
      <c r="J32" s="155"/>
    </row>
    <row r="33" spans="1:12" ht="7.5" customHeight="1" x14ac:dyDescent="0.2">
      <c r="A33" s="155"/>
      <c r="B33" s="162"/>
      <c r="C33" s="163"/>
      <c r="D33" s="163"/>
      <c r="E33" s="164"/>
      <c r="F33" s="157"/>
      <c r="G33" s="165"/>
      <c r="H33" s="162"/>
      <c r="I33" s="162"/>
      <c r="J33" s="155"/>
    </row>
    <row r="34" spans="1:12" ht="14.25" customHeight="1" x14ac:dyDescent="0.2">
      <c r="A34" s="166"/>
      <c r="B34" s="194"/>
      <c r="C34" s="194"/>
      <c r="D34" s="194"/>
      <c r="E34" s="194"/>
      <c r="F34" s="194"/>
      <c r="G34" s="194"/>
      <c r="H34" s="194"/>
      <c r="I34" s="194"/>
      <c r="J34" s="155"/>
    </row>
    <row r="35" spans="1:12" ht="4.5" customHeight="1" x14ac:dyDescent="0.2">
      <c r="A35" s="167"/>
      <c r="B35" s="168"/>
      <c r="C35" s="168"/>
      <c r="D35" s="168"/>
      <c r="E35" s="168"/>
      <c r="F35" s="168"/>
      <c r="G35" s="168"/>
      <c r="H35" s="168"/>
      <c r="I35" s="168"/>
      <c r="J35" s="155"/>
    </row>
    <row r="36" spans="1:12" x14ac:dyDescent="0.2">
      <c r="A36" s="155"/>
      <c r="B36" s="203" t="s">
        <v>28</v>
      </c>
      <c r="C36" s="203"/>
      <c r="D36" s="203"/>
      <c r="E36" s="203"/>
      <c r="F36" s="169"/>
      <c r="G36" s="126">
        <f>IF(G53&lt;=0,0,IF(G53&gt;0,IF(((3600/C16)-(C10*C13)-20)&gt;0,(((C10/60)*(C19/4/0.9*0.745)*(C22/60)*(C4*C13*C16)*C7)+(((((C19/4/0.9*0.745)*0.2)*(C4-(C10*(C4*C13*C16)/60/60)-(C16*C4*20/60/60)))+(((C19/4/0.9*0.745)*0.7)*((C16*C4*20)/60/60)))*C22*C7)),(((C10/60)*(C19/4/0.9*0.745)*(C22/60)*(C4*C13*C16)*C7)+((C19/4/0.9*0.745)*0.7)*((C4-(C10*(C4*C13*C16)/60/60)))*C22*C7))))*-1</f>
        <v>-583.02044444444448</v>
      </c>
      <c r="H36" s="170"/>
      <c r="I36" s="170"/>
      <c r="J36" s="155"/>
    </row>
    <row r="37" spans="1:12" ht="4.5" customHeight="1" x14ac:dyDescent="0.2">
      <c r="A37" s="155"/>
      <c r="B37" s="162"/>
      <c r="C37" s="171"/>
      <c r="D37" s="171"/>
      <c r="E37" s="172"/>
      <c r="F37" s="172"/>
      <c r="G37" s="172"/>
      <c r="H37" s="157"/>
      <c r="I37" s="157"/>
      <c r="J37" s="155"/>
    </row>
    <row r="38" spans="1:12" ht="4.5" customHeight="1" x14ac:dyDescent="0.2">
      <c r="A38" s="155"/>
      <c r="B38" s="135"/>
      <c r="C38" s="135"/>
      <c r="D38" s="135"/>
      <c r="E38" s="135"/>
      <c r="F38" s="135"/>
      <c r="G38" s="135"/>
      <c r="H38" s="136"/>
      <c r="I38" s="136"/>
      <c r="J38" s="155"/>
      <c r="L38" s="3"/>
    </row>
    <row r="39" spans="1:12" x14ac:dyDescent="0.2">
      <c r="A39" s="155"/>
      <c r="B39" s="204" t="s">
        <v>33</v>
      </c>
      <c r="C39" s="204"/>
      <c r="D39" s="204"/>
      <c r="E39" s="204"/>
      <c r="F39" s="135"/>
      <c r="G39" s="40">
        <f>IF((G53)&lt;=0,0,IF(G53&gt;0,((C19*0.2)/4/0.9*0.745)*C22*C4*C7)*-1)</f>
        <v>-246.34666666666669</v>
      </c>
      <c r="H39" s="136"/>
      <c r="I39" s="136"/>
      <c r="J39" s="155"/>
      <c r="L39" s="3"/>
    </row>
    <row r="40" spans="1:12" ht="4.5" customHeight="1" x14ac:dyDescent="0.2">
      <c r="A40" s="155"/>
      <c r="B40" s="136"/>
      <c r="C40" s="136"/>
      <c r="D40" s="136"/>
      <c r="E40" s="136"/>
      <c r="F40" s="136"/>
      <c r="G40" s="136"/>
      <c r="H40" s="136"/>
      <c r="I40" s="136"/>
      <c r="J40" s="155"/>
      <c r="L40" s="3"/>
    </row>
    <row r="41" spans="1:12" ht="4.5" customHeight="1" x14ac:dyDescent="0.2">
      <c r="A41" s="155"/>
      <c r="B41" s="173"/>
      <c r="C41" s="173"/>
      <c r="D41" s="173"/>
      <c r="E41" s="173"/>
      <c r="F41" s="173"/>
      <c r="G41" s="173"/>
      <c r="H41" s="162"/>
      <c r="I41" s="162"/>
      <c r="J41" s="155"/>
      <c r="L41" s="3"/>
    </row>
    <row r="42" spans="1:12" x14ac:dyDescent="0.2">
      <c r="A42" s="155"/>
      <c r="B42" s="206" t="s">
        <v>44</v>
      </c>
      <c r="C42" s="206"/>
      <c r="D42" s="206"/>
      <c r="E42" s="206"/>
      <c r="F42" s="173"/>
      <c r="G42" s="126">
        <f>G36+G39</f>
        <v>-829.36711111111117</v>
      </c>
      <c r="H42" s="162"/>
      <c r="I42" s="162"/>
      <c r="J42" s="155"/>
      <c r="L42" s="3"/>
    </row>
    <row r="43" spans="1:12" ht="4.5" customHeight="1" x14ac:dyDescent="0.2">
      <c r="A43" s="155"/>
      <c r="B43" s="162"/>
      <c r="C43" s="162"/>
      <c r="D43" s="162"/>
      <c r="E43" s="162"/>
      <c r="F43" s="162"/>
      <c r="G43" s="162"/>
      <c r="H43" s="162"/>
      <c r="I43" s="162"/>
      <c r="J43" s="155"/>
      <c r="L43" s="3"/>
    </row>
    <row r="44" spans="1:12" ht="4.5" customHeight="1" x14ac:dyDescent="0.2">
      <c r="A44" s="155"/>
      <c r="B44" s="143"/>
      <c r="C44" s="241"/>
      <c r="D44" s="241"/>
      <c r="E44" s="242"/>
      <c r="F44" s="242"/>
      <c r="G44" s="242"/>
      <c r="H44" s="145"/>
      <c r="I44" s="145"/>
      <c r="J44" s="155"/>
    </row>
    <row r="45" spans="1:12" x14ac:dyDescent="0.2">
      <c r="A45" s="155"/>
      <c r="B45" s="243" t="s">
        <v>30</v>
      </c>
      <c r="C45" s="243"/>
      <c r="D45" s="243"/>
      <c r="E45" s="243"/>
      <c r="F45" s="244"/>
      <c r="G45" s="47">
        <f>IF((G53)&lt;=0,0,IF(G53&gt;0,(((((C4*C13*C16)/C25*70/60)*((1.2*110)/1000)*C7)+((24-(C4*C13*C16)/C25)*((0.00032*110)/1000)*C7)+((24-(C4*C13*C16)/C25)*((0.00032*110)/1000)*(365-C7)))*C22)*-1))</f>
        <v>-15.047861418449809</v>
      </c>
      <c r="H45" s="245"/>
      <c r="I45" s="245"/>
      <c r="J45" s="155"/>
    </row>
    <row r="46" spans="1:12" ht="4.5" customHeight="1" x14ac:dyDescent="0.2">
      <c r="A46" s="155"/>
      <c r="B46" s="246"/>
      <c r="C46" s="246"/>
      <c r="D46" s="246"/>
      <c r="E46" s="246"/>
      <c r="F46" s="244"/>
      <c r="G46" s="247"/>
      <c r="H46" s="245"/>
      <c r="I46" s="245"/>
      <c r="J46" s="155"/>
    </row>
    <row r="47" spans="1:12" ht="4.5" customHeight="1" x14ac:dyDescent="0.2">
      <c r="A47" s="155"/>
      <c r="B47" s="173"/>
      <c r="C47" s="173"/>
      <c r="D47" s="173"/>
      <c r="E47" s="173"/>
      <c r="F47" s="173"/>
      <c r="G47" s="173"/>
      <c r="H47" s="162"/>
      <c r="I47" s="162"/>
      <c r="J47" s="155"/>
      <c r="L47" s="3"/>
    </row>
    <row r="48" spans="1:12" x14ac:dyDescent="0.2">
      <c r="A48" s="155"/>
      <c r="B48" s="205" t="s">
        <v>31</v>
      </c>
      <c r="C48" s="205"/>
      <c r="D48" s="205"/>
      <c r="E48" s="205"/>
      <c r="F48" s="173"/>
      <c r="G48" s="174">
        <f>ABS(G42-(G45))</f>
        <v>814.3192496926614</v>
      </c>
      <c r="H48" s="162"/>
      <c r="I48" s="162"/>
      <c r="J48" s="155"/>
      <c r="L48" s="3"/>
    </row>
    <row r="49" spans="1:12" ht="4.5" customHeight="1" x14ac:dyDescent="0.2">
      <c r="A49" s="155"/>
      <c r="B49" s="162"/>
      <c r="C49" s="162"/>
      <c r="D49" s="162"/>
      <c r="E49" s="162"/>
      <c r="F49" s="162"/>
      <c r="G49" s="162"/>
      <c r="H49" s="162"/>
      <c r="I49" s="162"/>
      <c r="J49" s="155"/>
      <c r="L49" s="3"/>
    </row>
    <row r="50" spans="1:12" ht="7.5" customHeight="1" x14ac:dyDescent="0.2">
      <c r="A50" s="155"/>
      <c r="B50" s="162"/>
      <c r="C50" s="175"/>
      <c r="D50" s="175"/>
      <c r="E50" s="162"/>
      <c r="F50" s="162"/>
      <c r="G50" s="162"/>
      <c r="H50" s="162"/>
      <c r="I50" s="162"/>
      <c r="J50" s="155"/>
    </row>
    <row r="51" spans="1:12" x14ac:dyDescent="0.2">
      <c r="A51" s="155"/>
      <c r="B51" s="201"/>
      <c r="C51" s="201"/>
      <c r="D51" s="201"/>
      <c r="E51" s="201"/>
      <c r="F51" s="201"/>
      <c r="G51" s="201"/>
      <c r="H51" s="201"/>
      <c r="I51" s="201"/>
      <c r="J51" s="155"/>
    </row>
    <row r="52" spans="1:12" ht="4.5" customHeight="1" x14ac:dyDescent="0.2">
      <c r="A52" s="155"/>
      <c r="B52" s="156"/>
      <c r="C52" s="123"/>
      <c r="D52" s="122"/>
      <c r="E52" s="158"/>
      <c r="F52" s="158"/>
      <c r="G52" s="158"/>
      <c r="H52" s="158"/>
      <c r="I52" s="158"/>
      <c r="J52" s="155"/>
    </row>
    <row r="53" spans="1:12" ht="14.25" customHeight="1" x14ac:dyDescent="0.2">
      <c r="A53" s="155"/>
      <c r="B53" s="207" t="s">
        <v>17</v>
      </c>
      <c r="C53" s="207"/>
      <c r="D53" s="207"/>
      <c r="E53" s="207"/>
      <c r="F53" s="176"/>
      <c r="G53" s="127">
        <v>20</v>
      </c>
      <c r="H53" s="176"/>
      <c r="I53" s="176"/>
      <c r="J53" s="155"/>
    </row>
    <row r="54" spans="1:12" ht="4.5" customHeight="1" x14ac:dyDescent="0.2">
      <c r="A54" s="155"/>
      <c r="B54" s="162"/>
      <c r="C54" s="161"/>
      <c r="D54" s="161"/>
      <c r="E54" s="157"/>
      <c r="F54" s="157"/>
      <c r="G54" s="157"/>
      <c r="H54" s="157"/>
      <c r="I54" s="157"/>
      <c r="J54" s="155"/>
    </row>
    <row r="55" spans="1:12" ht="4.5" customHeight="1" x14ac:dyDescent="0.2">
      <c r="A55" s="155"/>
      <c r="B55" s="135"/>
      <c r="C55" s="135"/>
      <c r="D55" s="135"/>
      <c r="E55" s="135"/>
      <c r="F55" s="135"/>
      <c r="G55" s="135"/>
      <c r="H55" s="136"/>
      <c r="I55" s="136"/>
      <c r="J55" s="155"/>
      <c r="L55" s="3"/>
    </row>
    <row r="56" spans="1:12" x14ac:dyDescent="0.2">
      <c r="A56" s="155"/>
      <c r="B56" s="200" t="s">
        <v>34</v>
      </c>
      <c r="C56" s="200"/>
      <c r="D56" s="200"/>
      <c r="E56" s="200"/>
      <c r="F56" s="135"/>
      <c r="G56" s="137">
        <f>IF((G53)&lt;=0,0,IF(G53&gt;0,((G36+G39+(G45*-1))*G53*-1)))</f>
        <v>16286.384993853228</v>
      </c>
      <c r="H56" s="136"/>
      <c r="I56" s="136"/>
      <c r="J56" s="155"/>
      <c r="L56" s="3"/>
    </row>
    <row r="57" spans="1:12" ht="4.5" customHeight="1" x14ac:dyDescent="0.2">
      <c r="A57" s="155"/>
      <c r="B57" s="136"/>
      <c r="C57" s="136"/>
      <c r="D57" s="136"/>
      <c r="E57" s="136"/>
      <c r="F57" s="136"/>
      <c r="G57" s="136"/>
      <c r="H57" s="136"/>
      <c r="I57" s="136"/>
      <c r="J57" s="155"/>
      <c r="L57" s="3"/>
    </row>
    <row r="58" spans="1:12" ht="4.5" customHeight="1" x14ac:dyDescent="0.2">
      <c r="A58" s="155"/>
      <c r="B58" s="156"/>
      <c r="C58" s="123"/>
      <c r="D58" s="122"/>
      <c r="E58" s="158"/>
      <c r="F58" s="158"/>
      <c r="G58" s="158"/>
      <c r="H58" s="158"/>
      <c r="I58" s="158"/>
      <c r="J58" s="155"/>
    </row>
    <row r="59" spans="1:12" ht="14.25" customHeight="1" x14ac:dyDescent="0.2">
      <c r="A59" s="155"/>
      <c r="B59" s="208" t="s">
        <v>36</v>
      </c>
      <c r="C59" s="208"/>
      <c r="D59" s="208"/>
      <c r="E59" s="208"/>
      <c r="F59" s="176"/>
      <c r="G59" s="128">
        <f>(C28-C31)*G53</f>
        <v>32252.800000000003</v>
      </c>
      <c r="H59" s="176"/>
      <c r="I59" s="176"/>
      <c r="J59" s="155"/>
    </row>
    <row r="60" spans="1:12" ht="4.5" customHeight="1" x14ac:dyDescent="0.2">
      <c r="A60" s="155"/>
      <c r="B60" s="162"/>
      <c r="C60" s="161"/>
      <c r="D60" s="161"/>
      <c r="E60" s="157"/>
      <c r="F60" s="157"/>
      <c r="G60" s="157"/>
      <c r="H60" s="157"/>
      <c r="I60" s="157"/>
      <c r="J60" s="155"/>
    </row>
    <row r="61" spans="1:12" ht="4.5" customHeight="1" x14ac:dyDescent="0.2">
      <c r="A61" s="155"/>
      <c r="B61" s="138"/>
      <c r="C61" s="139"/>
      <c r="D61" s="140"/>
      <c r="E61" s="141"/>
      <c r="F61" s="141"/>
      <c r="G61" s="141"/>
      <c r="H61" s="141"/>
      <c r="I61" s="141"/>
      <c r="J61" s="155"/>
    </row>
    <row r="62" spans="1:12" ht="14.25" customHeight="1" x14ac:dyDescent="0.2">
      <c r="A62" s="155"/>
      <c r="B62" s="210" t="s">
        <v>37</v>
      </c>
      <c r="C62" s="210"/>
      <c r="D62" s="210"/>
      <c r="E62" s="210"/>
      <c r="F62" s="142"/>
      <c r="G62" s="106">
        <f>((C28-C31)*G53)+G56</f>
        <v>48539.184993853232</v>
      </c>
      <c r="H62" s="142"/>
      <c r="I62" s="142"/>
      <c r="J62" s="155"/>
    </row>
    <row r="63" spans="1:12" ht="4.5" customHeight="1" x14ac:dyDescent="0.2">
      <c r="A63" s="155"/>
      <c r="B63" s="143"/>
      <c r="C63" s="144"/>
      <c r="D63" s="144"/>
      <c r="E63" s="145"/>
      <c r="F63" s="145"/>
      <c r="G63" s="145"/>
      <c r="H63" s="145"/>
      <c r="I63" s="145"/>
      <c r="J63" s="155"/>
    </row>
    <row r="64" spans="1:12" ht="7.5" customHeight="1" x14ac:dyDescent="0.2">
      <c r="A64" s="155"/>
      <c r="B64" s="162"/>
      <c r="C64" s="175"/>
      <c r="D64" s="175"/>
      <c r="E64" s="162"/>
      <c r="F64" s="162"/>
      <c r="G64" s="162"/>
      <c r="H64" s="162"/>
      <c r="I64" s="162"/>
      <c r="J64" s="155"/>
    </row>
    <row r="65" spans="1:12" x14ac:dyDescent="0.2">
      <c r="A65" s="155"/>
      <c r="B65" s="201"/>
      <c r="C65" s="201"/>
      <c r="D65" s="201"/>
      <c r="E65" s="201"/>
      <c r="F65" s="201"/>
      <c r="G65" s="201"/>
      <c r="H65" s="201"/>
      <c r="I65" s="201"/>
      <c r="J65" s="155"/>
    </row>
    <row r="66" spans="1:12" ht="4.5" customHeight="1" x14ac:dyDescent="0.2">
      <c r="A66" s="155"/>
      <c r="B66" s="162"/>
      <c r="C66" s="175"/>
      <c r="D66" s="175"/>
      <c r="E66" s="162"/>
      <c r="F66" s="162"/>
      <c r="G66" s="162"/>
      <c r="H66" s="162"/>
      <c r="I66" s="162"/>
      <c r="J66" s="155"/>
      <c r="L66" s="3"/>
    </row>
    <row r="67" spans="1:12" x14ac:dyDescent="0.2">
      <c r="A67" s="155"/>
      <c r="B67" s="209" t="s">
        <v>35</v>
      </c>
      <c r="C67" s="209"/>
      <c r="D67" s="209"/>
      <c r="E67" s="209"/>
      <c r="F67" s="173"/>
      <c r="G67" s="177">
        <f>G53</f>
        <v>20</v>
      </c>
      <c r="H67" s="162"/>
      <c r="I67" s="162"/>
      <c r="J67" s="155"/>
      <c r="L67" s="4"/>
    </row>
    <row r="68" spans="1:12" ht="4.5" customHeight="1" x14ac:dyDescent="0.2">
      <c r="A68" s="155"/>
      <c r="B68" s="178"/>
      <c r="C68" s="178"/>
      <c r="D68" s="178"/>
      <c r="E68" s="178"/>
      <c r="F68" s="179"/>
      <c r="G68" s="180"/>
      <c r="H68" s="162"/>
      <c r="I68" s="162"/>
      <c r="J68" s="155"/>
      <c r="L68" s="3"/>
    </row>
    <row r="69" spans="1:12" ht="4.5" customHeight="1" x14ac:dyDescent="0.2">
      <c r="A69" s="155"/>
      <c r="B69" s="146"/>
      <c r="C69" s="147"/>
      <c r="D69" s="147"/>
      <c r="E69" s="146"/>
      <c r="F69" s="146"/>
      <c r="G69" s="146"/>
      <c r="H69" s="146"/>
      <c r="I69" s="146"/>
      <c r="J69" s="155"/>
      <c r="L69" s="3"/>
    </row>
    <row r="70" spans="1:12" x14ac:dyDescent="0.2">
      <c r="A70" s="155"/>
      <c r="B70" s="202" t="s">
        <v>32</v>
      </c>
      <c r="C70" s="202"/>
      <c r="D70" s="202"/>
      <c r="E70" s="202"/>
      <c r="F70" s="148"/>
      <c r="G70" s="149" t="str">
        <f>TEXT(IF(G53&lt;=0,0,IF(G53&gt;0,IF(3600/C16-C10*C13-20&gt;0,(((((C19/4/0.9*0.745)*C10*(C4*C13*C16)/60/60*C7)+(((((C19/4/0.9*0.745)*0.2)*(C4-(C10*(C4*C13*C16)/60/60)-(C16*C4*20/60/60)))+(((C19/4/0.9*0.745)*0.7)*((C16*C4*20)/60/60)))*C7)+((C19/4/0.9*0.745)*0.2*C7*C4))-((((1.2*110)/1000)*((C4*C13*C16)/C25)*C7)+(((0.0032*110)/1000)*(24-((C4*C13*C16)/C25))*C7)))*1216*1.075/1000/2000*G53),(((((C19/4/0.9*0.745)*C10*(C4*C13*C16)/60/60*C7)+((((C19/4/0.9*0.745)*0.7)*(C4-(C10*(C4*C13*C16)/60/60)))*C7)+((C19/4/0.9*0.745)*0.2*C7*C4))-((((1.2*110)/1000)*((C4*C13*C16)/C25)*C7)+(((0.0032*110)/1000)*(24-((C4*C13*C16)/C25))*C7)))*1216*1.075/1000/2000*G53)))),0)&amp;" Tons"</f>
        <v>133 Tons</v>
      </c>
      <c r="H70" s="146"/>
      <c r="I70" s="146"/>
      <c r="J70" s="155"/>
      <c r="L70" s="4"/>
    </row>
    <row r="71" spans="1:12" ht="4.5" customHeight="1" x14ac:dyDescent="0.2">
      <c r="A71" s="155"/>
      <c r="B71" s="150"/>
      <c r="C71" s="150"/>
      <c r="D71" s="150"/>
      <c r="E71" s="150"/>
      <c r="F71" s="151"/>
      <c r="G71" s="152"/>
      <c r="H71" s="146"/>
      <c r="I71" s="146"/>
      <c r="J71" s="155"/>
      <c r="L71" s="3"/>
    </row>
    <row r="72" spans="1:12" ht="7.5" customHeight="1" x14ac:dyDescent="0.2">
      <c r="A72" s="155"/>
      <c r="B72" s="162"/>
      <c r="C72" s="175"/>
      <c r="D72" s="175"/>
      <c r="E72" s="162"/>
      <c r="F72" s="162"/>
      <c r="G72" s="162"/>
      <c r="H72" s="162"/>
      <c r="I72" s="162"/>
      <c r="J72" s="155"/>
      <c r="L72" s="3"/>
    </row>
    <row r="73" spans="1:12" ht="30" customHeight="1" x14ac:dyDescent="0.2">
      <c r="A73" s="155"/>
      <c r="B73" s="155"/>
      <c r="C73" s="198" t="s">
        <v>49</v>
      </c>
      <c r="D73" s="198"/>
      <c r="E73" s="198"/>
      <c r="F73" s="198"/>
      <c r="G73" s="198"/>
      <c r="H73" s="198"/>
      <c r="I73" s="181"/>
      <c r="J73" s="155"/>
    </row>
  </sheetData>
  <sheetProtection sheet="1" objects="1" scenarios="1" selectLockedCells="1"/>
  <protectedRanges>
    <protectedRange sqref="C4 C7 C10 C13 C19 C22 C25 C16" name="Range1"/>
  </protectedRanges>
  <mergeCells count="27">
    <mergeCell ref="C73:H73"/>
    <mergeCell ref="E28:I28"/>
    <mergeCell ref="E31:I31"/>
    <mergeCell ref="B56:E56"/>
    <mergeCell ref="B45:E45"/>
    <mergeCell ref="B51:I51"/>
    <mergeCell ref="B70:E70"/>
    <mergeCell ref="B36:E36"/>
    <mergeCell ref="B39:E39"/>
    <mergeCell ref="B48:E48"/>
    <mergeCell ref="B42:E42"/>
    <mergeCell ref="B65:I65"/>
    <mergeCell ref="B53:E53"/>
    <mergeCell ref="B59:E59"/>
    <mergeCell ref="B67:E67"/>
    <mergeCell ref="B62:E62"/>
    <mergeCell ref="E13:I13"/>
    <mergeCell ref="A1:J1"/>
    <mergeCell ref="A2:J2"/>
    <mergeCell ref="E4:G4"/>
    <mergeCell ref="E7:I7"/>
    <mergeCell ref="E10:I10"/>
    <mergeCell ref="E16:I16"/>
    <mergeCell ref="E19:I19"/>
    <mergeCell ref="E22:I22"/>
    <mergeCell ref="E25:I25"/>
    <mergeCell ref="B34:I34"/>
  </mergeCells>
  <conditionalFormatting sqref="G59">
    <cfRule type="cellIs" dxfId="11" priority="3" operator="lessThanOrEqual">
      <formula>0</formula>
    </cfRule>
    <cfRule type="cellIs" dxfId="10" priority="4" operator="greaterThan">
      <formula>0</formula>
    </cfRule>
  </conditionalFormatting>
  <conditionalFormatting sqref="G62">
    <cfRule type="cellIs" dxfId="9" priority="1" operator="lessThanOrEqual">
      <formula>0</formula>
    </cfRule>
    <cfRule type="cellIs" dxfId="8" priority="2" operator="greaterThan">
      <formula>0</formula>
    </cfRule>
  </conditionalFormatting>
  <pageMargins left="0.5" right="0.5" top="1.5" bottom="0.5" header="0.4" footer="0.3"/>
  <pageSetup orientation="portrait" r:id="rId1"/>
  <headerFooter>
    <oddHeader>&amp;C&amp;G</oddHeader>
    <oddFooter>&amp;L&amp;"-,Bold"Panasonic Confidential&amp;C&amp;D</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'[1]State Kwh 2011'!#REF!</xm:f>
          </x14:formula1>
          <xm:sqref>C24:D24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80" zoomScaleNormal="80" zoomScalePageLayoutView="40" workbookViewId="0">
      <selection activeCell="C4" sqref="C4"/>
    </sheetView>
  </sheetViews>
  <sheetFormatPr defaultRowHeight="14.25" x14ac:dyDescent="0.2"/>
  <cols>
    <col min="1" max="1" width="2.28515625" style="10" customWidth="1"/>
    <col min="2" max="2" width="2.85546875" style="10" customWidth="1"/>
    <col min="3" max="3" width="10.85546875" style="10" customWidth="1"/>
    <col min="4" max="4" width="2.140625" style="10" customWidth="1"/>
    <col min="5" max="5" width="47.7109375" style="10" customWidth="1"/>
    <col min="6" max="6" width="2.28515625" style="10" customWidth="1"/>
    <col min="7" max="7" width="14.5703125" style="10" customWidth="1"/>
    <col min="8" max="8" width="4.28515625" style="10" customWidth="1"/>
    <col min="9" max="9" width="2.85546875" style="10" customWidth="1"/>
    <col min="10" max="10" width="2.28515625" style="10" customWidth="1"/>
    <col min="11" max="11" width="9.140625" style="10"/>
    <col min="12" max="12" width="8.85546875" style="10" customWidth="1"/>
    <col min="13" max="16384" width="9.140625" style="10"/>
  </cols>
  <sheetData>
    <row r="1" spans="1:10" ht="36" customHeight="1" x14ac:dyDescent="0.25">
      <c r="A1" s="195"/>
      <c r="B1" s="195"/>
      <c r="C1" s="195"/>
      <c r="D1" s="195"/>
      <c r="E1" s="195"/>
      <c r="F1" s="195"/>
      <c r="G1" s="195"/>
      <c r="H1" s="195"/>
      <c r="I1" s="195"/>
      <c r="J1" s="195"/>
    </row>
    <row r="2" spans="1:10" ht="18.75" customHeight="1" x14ac:dyDescent="0.2">
      <c r="A2" s="212" t="s">
        <v>45</v>
      </c>
      <c r="B2" s="212"/>
      <c r="C2" s="212"/>
      <c r="D2" s="212"/>
      <c r="E2" s="212"/>
      <c r="F2" s="212"/>
      <c r="G2" s="212"/>
      <c r="H2" s="212"/>
      <c r="I2" s="212"/>
      <c r="J2" s="212"/>
    </row>
    <row r="3" spans="1:10" ht="4.5" customHeight="1" x14ac:dyDescent="0.25">
      <c r="A3" s="11"/>
      <c r="B3" s="12"/>
      <c r="C3" s="12"/>
      <c r="D3" s="12"/>
      <c r="E3" s="12"/>
      <c r="F3" s="12"/>
      <c r="G3" s="12"/>
      <c r="H3" s="12"/>
      <c r="I3" s="12"/>
      <c r="J3" s="13"/>
    </row>
    <row r="4" spans="1:10" x14ac:dyDescent="0.2">
      <c r="A4" s="13"/>
      <c r="B4" s="14"/>
      <c r="C4" s="68">
        <v>16</v>
      </c>
      <c r="D4" s="15"/>
      <c r="E4" s="213" t="s">
        <v>4</v>
      </c>
      <c r="F4" s="213"/>
      <c r="G4" s="213"/>
      <c r="H4" s="110"/>
      <c r="I4" s="110"/>
      <c r="J4" s="13"/>
    </row>
    <row r="5" spans="1:10" ht="4.5" customHeight="1" x14ac:dyDescent="0.2">
      <c r="A5" s="13"/>
      <c r="B5" s="14"/>
      <c r="C5" s="69"/>
      <c r="D5" s="15"/>
      <c r="E5" s="110"/>
      <c r="F5" s="110"/>
      <c r="G5" s="110"/>
      <c r="H5" s="110"/>
      <c r="I5" s="110"/>
      <c r="J5" s="13"/>
    </row>
    <row r="6" spans="1:10" ht="4.5" customHeight="1" x14ac:dyDescent="0.2">
      <c r="A6" s="13"/>
      <c r="B6" s="16"/>
      <c r="C6" s="70"/>
      <c r="D6" s="17"/>
      <c r="E6" s="113"/>
      <c r="F6" s="113"/>
      <c r="G6" s="113"/>
      <c r="H6" s="113"/>
      <c r="I6" s="113"/>
      <c r="J6" s="13"/>
    </row>
    <row r="7" spans="1:10" x14ac:dyDescent="0.2">
      <c r="A7" s="13"/>
      <c r="B7" s="16"/>
      <c r="C7" s="68">
        <v>250</v>
      </c>
      <c r="D7" s="18"/>
      <c r="E7" s="211" t="s">
        <v>5</v>
      </c>
      <c r="F7" s="211"/>
      <c r="G7" s="211"/>
      <c r="H7" s="211"/>
      <c r="I7" s="211"/>
      <c r="J7" s="13"/>
    </row>
    <row r="8" spans="1:10" ht="4.5" customHeight="1" x14ac:dyDescent="0.2">
      <c r="A8" s="13"/>
      <c r="B8" s="16"/>
      <c r="C8" s="65"/>
      <c r="D8" s="18"/>
      <c r="E8" s="108"/>
      <c r="F8" s="108"/>
      <c r="G8" s="108"/>
      <c r="H8" s="108"/>
      <c r="I8" s="108"/>
      <c r="J8" s="13"/>
    </row>
    <row r="9" spans="1:10" ht="4.5" customHeight="1" x14ac:dyDescent="0.2">
      <c r="A9" s="13"/>
      <c r="B9" s="14"/>
      <c r="C9" s="71"/>
      <c r="D9" s="19"/>
      <c r="E9" s="109"/>
      <c r="F9" s="109"/>
      <c r="G9" s="109"/>
      <c r="H9" s="109"/>
      <c r="I9" s="109"/>
      <c r="J9" s="13"/>
    </row>
    <row r="10" spans="1:10" x14ac:dyDescent="0.2">
      <c r="A10" s="13"/>
      <c r="B10" s="14"/>
      <c r="C10" s="68">
        <v>2</v>
      </c>
      <c r="D10" s="19"/>
      <c r="E10" s="214" t="s">
        <v>2</v>
      </c>
      <c r="F10" s="214"/>
      <c r="G10" s="214"/>
      <c r="H10" s="214"/>
      <c r="I10" s="214"/>
      <c r="J10" s="13"/>
    </row>
    <row r="11" spans="1:10" ht="4.5" customHeight="1" x14ac:dyDescent="0.2">
      <c r="A11" s="13"/>
      <c r="B11" s="14"/>
      <c r="C11" s="71"/>
      <c r="D11" s="19"/>
      <c r="E11" s="109"/>
      <c r="F11" s="109"/>
      <c r="G11" s="109"/>
      <c r="H11" s="109"/>
      <c r="I11" s="109"/>
      <c r="J11" s="13"/>
    </row>
    <row r="12" spans="1:10" ht="4.5" customHeight="1" x14ac:dyDescent="0.2">
      <c r="A12" s="13"/>
      <c r="B12" s="16"/>
      <c r="C12" s="65"/>
      <c r="D12" s="18"/>
      <c r="E12" s="108"/>
      <c r="F12" s="108"/>
      <c r="G12" s="108"/>
      <c r="H12" s="108"/>
      <c r="I12" s="108"/>
      <c r="J12" s="13"/>
    </row>
    <row r="13" spans="1:10" x14ac:dyDescent="0.2">
      <c r="A13" s="13"/>
      <c r="B13" s="16"/>
      <c r="C13" s="68">
        <v>4</v>
      </c>
      <c r="D13" s="18"/>
      <c r="E13" s="211" t="s">
        <v>14</v>
      </c>
      <c r="F13" s="211"/>
      <c r="G13" s="211"/>
      <c r="H13" s="211"/>
      <c r="I13" s="211"/>
      <c r="J13" s="13"/>
    </row>
    <row r="14" spans="1:10" ht="4.5" customHeight="1" x14ac:dyDescent="0.2">
      <c r="A14" s="13"/>
      <c r="B14" s="16"/>
      <c r="C14" s="65"/>
      <c r="D14" s="18"/>
      <c r="E14" s="108"/>
      <c r="F14" s="108"/>
      <c r="G14" s="108"/>
      <c r="H14" s="108"/>
      <c r="I14" s="108"/>
      <c r="J14" s="13"/>
    </row>
    <row r="15" spans="1:10" ht="4.5" customHeight="1" x14ac:dyDescent="0.2">
      <c r="A15" s="13"/>
      <c r="B15" s="14"/>
      <c r="C15" s="71"/>
      <c r="D15" s="19"/>
      <c r="E15" s="5"/>
      <c r="F15" s="5"/>
      <c r="G15" s="5"/>
      <c r="H15" s="5"/>
      <c r="I15" s="5"/>
      <c r="J15" s="13"/>
    </row>
    <row r="16" spans="1:10" x14ac:dyDescent="0.2">
      <c r="A16" s="13"/>
      <c r="B16" s="14"/>
      <c r="C16" s="1">
        <v>60</v>
      </c>
      <c r="D16" s="19"/>
      <c r="E16" s="214" t="s">
        <v>13</v>
      </c>
      <c r="F16" s="214"/>
      <c r="G16" s="214"/>
      <c r="H16" s="214"/>
      <c r="I16" s="214"/>
      <c r="J16" s="13"/>
    </row>
    <row r="17" spans="1:10" ht="4.5" customHeight="1" x14ac:dyDescent="0.2">
      <c r="A17" s="13"/>
      <c r="B17" s="14"/>
      <c r="C17" s="71"/>
      <c r="D17" s="19"/>
      <c r="E17" s="109"/>
      <c r="F17" s="109"/>
      <c r="G17" s="109"/>
      <c r="H17" s="109"/>
      <c r="I17" s="109"/>
      <c r="J17" s="13"/>
    </row>
    <row r="18" spans="1:10" ht="4.5" customHeight="1" x14ac:dyDescent="0.2">
      <c r="A18" s="13"/>
      <c r="B18" s="16"/>
      <c r="C18" s="65"/>
      <c r="D18" s="18"/>
      <c r="E18" s="108"/>
      <c r="F18" s="108"/>
      <c r="G18" s="108"/>
      <c r="H18" s="108"/>
      <c r="I18" s="108"/>
      <c r="J18" s="13"/>
    </row>
    <row r="19" spans="1:10" x14ac:dyDescent="0.2">
      <c r="A19" s="13"/>
      <c r="B19" s="16"/>
      <c r="C19" s="68">
        <v>18.600000000000001</v>
      </c>
      <c r="D19" s="18"/>
      <c r="E19" s="211" t="s">
        <v>1</v>
      </c>
      <c r="F19" s="211"/>
      <c r="G19" s="211"/>
      <c r="H19" s="211"/>
      <c r="I19" s="211"/>
      <c r="J19" s="13"/>
    </row>
    <row r="20" spans="1:10" ht="4.5" customHeight="1" x14ac:dyDescent="0.2">
      <c r="A20" s="13"/>
      <c r="B20" s="16"/>
      <c r="C20" s="65"/>
      <c r="D20" s="18"/>
      <c r="E20" s="108"/>
      <c r="F20" s="108"/>
      <c r="G20" s="108"/>
      <c r="H20" s="108"/>
      <c r="I20" s="108"/>
      <c r="J20" s="13"/>
    </row>
    <row r="21" spans="1:10" ht="4.5" customHeight="1" x14ac:dyDescent="0.2">
      <c r="A21" s="13"/>
      <c r="B21" s="14"/>
      <c r="C21" s="71"/>
      <c r="D21" s="19"/>
      <c r="E21" s="5"/>
      <c r="F21" s="5"/>
      <c r="G21" s="5"/>
      <c r="H21" s="5"/>
      <c r="I21" s="5"/>
      <c r="J21" s="13"/>
    </row>
    <row r="22" spans="1:10" x14ac:dyDescent="0.2">
      <c r="A22" s="13"/>
      <c r="B22" s="14"/>
      <c r="C22" s="72">
        <v>0.08</v>
      </c>
      <c r="D22" s="19"/>
      <c r="E22" s="214" t="s">
        <v>9</v>
      </c>
      <c r="F22" s="214"/>
      <c r="G22" s="214"/>
      <c r="H22" s="214"/>
      <c r="I22" s="214"/>
      <c r="J22" s="13"/>
    </row>
    <row r="23" spans="1:10" ht="4.5" customHeight="1" x14ac:dyDescent="0.2">
      <c r="A23" s="13"/>
      <c r="B23" s="14"/>
      <c r="C23" s="71"/>
      <c r="D23" s="19"/>
      <c r="E23" s="109"/>
      <c r="F23" s="109"/>
      <c r="G23" s="109"/>
      <c r="H23" s="109"/>
      <c r="I23" s="109"/>
      <c r="J23" s="13"/>
    </row>
    <row r="24" spans="1:10" ht="4.5" customHeight="1" x14ac:dyDescent="0.2">
      <c r="A24" s="13"/>
      <c r="B24" s="16"/>
      <c r="C24" s="65"/>
      <c r="D24" s="18"/>
      <c r="E24" s="108"/>
      <c r="F24" s="108"/>
      <c r="G24" s="6"/>
      <c r="H24" s="6"/>
      <c r="I24" s="6"/>
      <c r="J24" s="13"/>
    </row>
    <row r="25" spans="1:10" x14ac:dyDescent="0.2">
      <c r="A25" s="13"/>
      <c r="B25" s="16"/>
      <c r="C25" s="68">
        <v>787</v>
      </c>
      <c r="D25" s="18"/>
      <c r="E25" s="211" t="s">
        <v>29</v>
      </c>
      <c r="F25" s="211"/>
      <c r="G25" s="211"/>
      <c r="H25" s="211"/>
      <c r="I25" s="211"/>
      <c r="J25" s="13"/>
    </row>
    <row r="26" spans="1:10" ht="4.5" customHeight="1" x14ac:dyDescent="0.2">
      <c r="A26" s="13"/>
      <c r="B26" s="16"/>
      <c r="C26" s="65"/>
      <c r="D26" s="18"/>
      <c r="E26" s="108"/>
      <c r="F26" s="108"/>
      <c r="G26" s="108"/>
      <c r="H26" s="108"/>
      <c r="I26" s="108"/>
      <c r="J26" s="13"/>
    </row>
    <row r="27" spans="1:10" ht="4.5" customHeight="1" x14ac:dyDescent="0.2">
      <c r="A27" s="13"/>
      <c r="B27" s="14"/>
      <c r="C27" s="71"/>
      <c r="D27" s="19"/>
      <c r="E27" s="109"/>
      <c r="F27" s="109"/>
      <c r="G27" s="109"/>
      <c r="H27" s="109"/>
      <c r="I27" s="109"/>
      <c r="J27" s="13"/>
    </row>
    <row r="28" spans="1:10" ht="15.75" customHeight="1" x14ac:dyDescent="0.2">
      <c r="A28" s="13"/>
      <c r="B28" s="14"/>
      <c r="C28" s="72">
        <v>2741.5</v>
      </c>
      <c r="D28" s="21"/>
      <c r="E28" s="213" t="s">
        <v>15</v>
      </c>
      <c r="F28" s="213"/>
      <c r="G28" s="213"/>
      <c r="H28" s="213"/>
      <c r="I28" s="213"/>
      <c r="J28" s="13"/>
    </row>
    <row r="29" spans="1:10" ht="4.5" customHeight="1" x14ac:dyDescent="0.2">
      <c r="A29" s="13"/>
      <c r="B29" s="14"/>
      <c r="C29" s="73"/>
      <c r="D29" s="21"/>
      <c r="E29" s="110"/>
      <c r="F29" s="110"/>
      <c r="G29" s="110"/>
      <c r="H29" s="110"/>
      <c r="I29" s="110"/>
      <c r="J29" s="13"/>
    </row>
    <row r="30" spans="1:10" ht="4.5" customHeight="1" x14ac:dyDescent="0.2">
      <c r="A30" s="13"/>
      <c r="B30" s="16"/>
      <c r="C30" s="31"/>
      <c r="D30" s="20"/>
      <c r="E30" s="113"/>
      <c r="F30" s="113"/>
      <c r="G30" s="113"/>
      <c r="H30" s="113"/>
      <c r="I30" s="113"/>
      <c r="J30" s="13"/>
    </row>
    <row r="31" spans="1:10" ht="15.75" customHeight="1" x14ac:dyDescent="0.2">
      <c r="A31" s="13"/>
      <c r="B31" s="16"/>
      <c r="C31" s="72">
        <v>1128.8599999999999</v>
      </c>
      <c r="D31" s="20"/>
      <c r="E31" s="216" t="s">
        <v>16</v>
      </c>
      <c r="F31" s="216"/>
      <c r="G31" s="216"/>
      <c r="H31" s="216"/>
      <c r="I31" s="216"/>
      <c r="J31" s="13"/>
    </row>
    <row r="32" spans="1:10" ht="4.5" customHeight="1" x14ac:dyDescent="0.2">
      <c r="A32" s="13"/>
      <c r="B32" s="16"/>
      <c r="C32" s="31"/>
      <c r="D32" s="20"/>
      <c r="E32" s="113"/>
      <c r="F32" s="113"/>
      <c r="G32" s="113"/>
      <c r="H32" s="113"/>
      <c r="I32" s="113"/>
      <c r="J32" s="13"/>
    </row>
    <row r="33" spans="1:12" ht="7.5" customHeight="1" x14ac:dyDescent="0.2">
      <c r="A33" s="13"/>
      <c r="B33" s="33"/>
      <c r="C33" s="34"/>
      <c r="D33" s="34"/>
      <c r="E33" s="35"/>
      <c r="F33" s="110"/>
      <c r="G33" s="37"/>
      <c r="H33" s="33"/>
      <c r="I33" s="33"/>
      <c r="J33" s="13"/>
    </row>
    <row r="34" spans="1:12" ht="14.25" customHeight="1" x14ac:dyDescent="0.2">
      <c r="A34" s="22"/>
      <c r="B34" s="217"/>
      <c r="C34" s="217"/>
      <c r="D34" s="217"/>
      <c r="E34" s="217"/>
      <c r="F34" s="217"/>
      <c r="G34" s="217"/>
      <c r="H34" s="217"/>
      <c r="I34" s="217"/>
      <c r="J34" s="13"/>
    </row>
    <row r="35" spans="1:12" ht="4.5" customHeight="1" x14ac:dyDescent="0.2">
      <c r="A35" s="23"/>
      <c r="B35" s="111"/>
      <c r="C35" s="111"/>
      <c r="D35" s="111"/>
      <c r="E35" s="111"/>
      <c r="F35" s="111"/>
      <c r="G35" s="111"/>
      <c r="H35" s="111"/>
      <c r="I35" s="111"/>
      <c r="J35" s="13"/>
    </row>
    <row r="36" spans="1:12" x14ac:dyDescent="0.2">
      <c r="A36" s="13"/>
      <c r="B36" s="218" t="s">
        <v>28</v>
      </c>
      <c r="C36" s="218"/>
      <c r="D36" s="218"/>
      <c r="E36" s="218"/>
      <c r="F36" s="112"/>
      <c r="G36" s="40">
        <f>IF(G53&lt;=0,0,IF(G53&gt;0,IF(((3600/C16)-(C10*C13)-20)&gt;0,(((C10/60)*(C19/4/0.9*0.745)*(C22/60)*(C4*C13*C16)*C7)+(((((C19/4/0.9*0.745)*0.2)*(C4-(C10*(C4*C13*C16)/60/60)-(C16*C4*20/60/60)))+(((C19/4/0.9*0.745)*0.7)*((C16*C4*20)/60/60)))*C22*C7)),(((C10/60)*(C19/4/0.9*0.745)*(C22/60)*(C4*C13*C16)*C7)+((C19/4/0.9*0.745)*0.7)*((C4-(C10*(C4*C13*C16)/60/60)))*C22*C7))))*-1</f>
        <v>-583.02044444444448</v>
      </c>
      <c r="H36" s="41"/>
      <c r="I36" s="41"/>
      <c r="J36" s="13"/>
    </row>
    <row r="37" spans="1:12" ht="4.5" customHeight="1" x14ac:dyDescent="0.2">
      <c r="A37" s="13"/>
      <c r="B37" s="33"/>
      <c r="C37" s="42"/>
      <c r="D37" s="42"/>
      <c r="E37" s="43"/>
      <c r="F37" s="43"/>
      <c r="G37" s="43"/>
      <c r="H37" s="110"/>
      <c r="I37" s="110"/>
      <c r="J37" s="13"/>
    </row>
    <row r="38" spans="1:12" ht="4.5" customHeight="1" x14ac:dyDescent="0.2">
      <c r="A38" s="13"/>
      <c r="B38" s="56"/>
      <c r="C38" s="56"/>
      <c r="D38" s="56"/>
      <c r="E38" s="56"/>
      <c r="F38" s="56"/>
      <c r="G38" s="56"/>
      <c r="H38" s="29"/>
      <c r="I38" s="29"/>
      <c r="J38" s="13"/>
      <c r="L38" s="3"/>
    </row>
    <row r="39" spans="1:12" x14ac:dyDescent="0.2">
      <c r="A39" s="13"/>
      <c r="B39" s="219" t="s">
        <v>33</v>
      </c>
      <c r="C39" s="219"/>
      <c r="D39" s="219"/>
      <c r="E39" s="219"/>
      <c r="F39" s="56"/>
      <c r="G39" s="86">
        <f>IF((G53)&lt;=0,0,IF(G53&gt;0,((C19*0.2)/4/0.9*0.745)*C22*C4*C7)*-1)</f>
        <v>-246.34666666666669</v>
      </c>
      <c r="H39" s="29"/>
      <c r="I39" s="29"/>
      <c r="J39" s="13"/>
      <c r="L39" s="3"/>
    </row>
    <row r="40" spans="1:12" ht="4.5" customHeight="1" x14ac:dyDescent="0.2">
      <c r="A40" s="13"/>
      <c r="B40" s="29"/>
      <c r="C40" s="29"/>
      <c r="D40" s="29"/>
      <c r="E40" s="29"/>
      <c r="F40" s="29"/>
      <c r="G40" s="29"/>
      <c r="H40" s="29"/>
      <c r="I40" s="29"/>
      <c r="J40" s="13"/>
      <c r="L40" s="3"/>
    </row>
    <row r="41" spans="1:12" ht="4.5" customHeight="1" x14ac:dyDescent="0.2">
      <c r="A41" s="13"/>
      <c r="B41" s="60"/>
      <c r="C41" s="60"/>
      <c r="D41" s="60"/>
      <c r="E41" s="60"/>
      <c r="F41" s="60"/>
      <c r="G41" s="60"/>
      <c r="H41" s="33"/>
      <c r="I41" s="33"/>
      <c r="J41" s="13"/>
      <c r="L41" s="3"/>
    </row>
    <row r="42" spans="1:12" x14ac:dyDescent="0.2">
      <c r="A42" s="13"/>
      <c r="B42" s="220" t="s">
        <v>44</v>
      </c>
      <c r="C42" s="220"/>
      <c r="D42" s="220"/>
      <c r="E42" s="220"/>
      <c r="F42" s="60"/>
      <c r="G42" s="86">
        <f>G36+G39</f>
        <v>-829.36711111111117</v>
      </c>
      <c r="H42" s="33"/>
      <c r="I42" s="33"/>
      <c r="J42" s="13"/>
      <c r="L42" s="3"/>
    </row>
    <row r="43" spans="1:12" ht="4.5" customHeight="1" x14ac:dyDescent="0.2">
      <c r="A43" s="13"/>
      <c r="B43" s="33"/>
      <c r="C43" s="33"/>
      <c r="D43" s="33"/>
      <c r="E43" s="33"/>
      <c r="F43" s="33"/>
      <c r="G43" s="33"/>
      <c r="H43" s="33"/>
      <c r="I43" s="33"/>
      <c r="J43" s="13"/>
      <c r="L43" s="3"/>
    </row>
    <row r="44" spans="1:12" ht="4.5" customHeight="1" x14ac:dyDescent="0.2">
      <c r="A44" s="13"/>
      <c r="B44" s="96"/>
      <c r="C44" s="248"/>
      <c r="D44" s="248"/>
      <c r="E44" s="249"/>
      <c r="F44" s="249"/>
      <c r="G44" s="249"/>
      <c r="H44" s="98"/>
      <c r="I44" s="98"/>
      <c r="J44" s="13"/>
    </row>
    <row r="45" spans="1:12" x14ac:dyDescent="0.2">
      <c r="A45" s="13"/>
      <c r="B45" s="239" t="s">
        <v>30</v>
      </c>
      <c r="C45" s="239"/>
      <c r="D45" s="239"/>
      <c r="E45" s="239"/>
      <c r="F45" s="240"/>
      <c r="G45" s="47">
        <f>IF((G53)&lt;=0,0,IF(G53&gt;0,(((((C4*C13*C16)/C25*70/60)*((1.2*110)/1000)*C7)+((24-(C4*C13*C16)/C25)*((0.00032*110)/1000)*C7)+((24-(C4*C13*C16)/C25)*((0.00032*110)/1000)*(365-C7)))*C22)*-1))</f>
        <v>-15.047861418449809</v>
      </c>
      <c r="H45" s="250"/>
      <c r="I45" s="250"/>
      <c r="J45" s="13"/>
    </row>
    <row r="46" spans="1:12" ht="4.5" customHeight="1" x14ac:dyDescent="0.2">
      <c r="A46" s="13"/>
      <c r="B46" s="251"/>
      <c r="C46" s="251"/>
      <c r="D46" s="251"/>
      <c r="E46" s="251"/>
      <c r="F46" s="240"/>
      <c r="G46" s="247"/>
      <c r="H46" s="250"/>
      <c r="I46" s="250"/>
      <c r="J46" s="13"/>
    </row>
    <row r="47" spans="1:12" ht="4.5" customHeight="1" x14ac:dyDescent="0.2">
      <c r="A47" s="13"/>
      <c r="B47" s="60"/>
      <c r="C47" s="60"/>
      <c r="D47" s="60"/>
      <c r="E47" s="60"/>
      <c r="F47" s="60"/>
      <c r="G47" s="60"/>
      <c r="H47" s="33"/>
      <c r="I47" s="33"/>
      <c r="J47" s="13"/>
      <c r="L47" s="3"/>
    </row>
    <row r="48" spans="1:12" x14ac:dyDescent="0.2">
      <c r="A48" s="13"/>
      <c r="B48" s="215" t="s">
        <v>31</v>
      </c>
      <c r="C48" s="215"/>
      <c r="D48" s="215"/>
      <c r="E48" s="215"/>
      <c r="F48" s="60"/>
      <c r="G48" s="88">
        <f>ABS(G42-(G45))</f>
        <v>814.3192496926614</v>
      </c>
      <c r="H48" s="33"/>
      <c r="I48" s="33"/>
      <c r="J48" s="13"/>
      <c r="L48" s="3"/>
    </row>
    <row r="49" spans="1:12" ht="4.5" customHeight="1" x14ac:dyDescent="0.2">
      <c r="A49" s="13"/>
      <c r="B49" s="33"/>
      <c r="C49" s="33"/>
      <c r="D49" s="33"/>
      <c r="E49" s="33"/>
      <c r="F49" s="33"/>
      <c r="G49" s="33"/>
      <c r="H49" s="33"/>
      <c r="I49" s="33"/>
      <c r="J49" s="13"/>
      <c r="L49" s="3"/>
    </row>
    <row r="50" spans="1:12" ht="7.5" customHeight="1" x14ac:dyDescent="0.2">
      <c r="A50" s="13"/>
      <c r="B50" s="33"/>
      <c r="C50" s="85"/>
      <c r="D50" s="85"/>
      <c r="E50" s="33"/>
      <c r="F50" s="33"/>
      <c r="G50" s="33"/>
      <c r="H50" s="33"/>
      <c r="I50" s="33"/>
      <c r="J50" s="13"/>
    </row>
    <row r="51" spans="1:12" x14ac:dyDescent="0.2">
      <c r="A51" s="13"/>
      <c r="B51" s="225"/>
      <c r="C51" s="225"/>
      <c r="D51" s="225"/>
      <c r="E51" s="225"/>
      <c r="F51" s="225"/>
      <c r="G51" s="225"/>
      <c r="H51" s="225"/>
      <c r="I51" s="225"/>
      <c r="J51" s="13"/>
    </row>
    <row r="52" spans="1:12" ht="4.5" customHeight="1" x14ac:dyDescent="0.2">
      <c r="A52" s="13"/>
      <c r="B52" s="14"/>
      <c r="C52" s="71"/>
      <c r="D52" s="19"/>
      <c r="E52" s="109"/>
      <c r="F52" s="109"/>
      <c r="G52" s="109"/>
      <c r="H52" s="109"/>
      <c r="I52" s="109"/>
      <c r="J52" s="13"/>
    </row>
    <row r="53" spans="1:12" ht="14.25" customHeight="1" x14ac:dyDescent="0.2">
      <c r="A53" s="13"/>
      <c r="B53" s="226" t="s">
        <v>17</v>
      </c>
      <c r="C53" s="226"/>
      <c r="D53" s="226"/>
      <c r="E53" s="226"/>
      <c r="F53" s="84"/>
      <c r="G53" s="87">
        <v>20</v>
      </c>
      <c r="H53" s="84"/>
      <c r="I53" s="84"/>
      <c r="J53" s="13"/>
    </row>
    <row r="54" spans="1:12" ht="4.5" customHeight="1" x14ac:dyDescent="0.2">
      <c r="A54" s="13"/>
      <c r="B54" s="33"/>
      <c r="C54" s="73"/>
      <c r="D54" s="73"/>
      <c r="E54" s="110"/>
      <c r="F54" s="110"/>
      <c r="G54" s="110"/>
      <c r="H54" s="110"/>
      <c r="I54" s="110"/>
      <c r="J54" s="13"/>
    </row>
    <row r="55" spans="1:12" ht="4.5" customHeight="1" x14ac:dyDescent="0.2">
      <c r="A55" s="13"/>
      <c r="B55" s="56"/>
      <c r="C55" s="56"/>
      <c r="D55" s="56"/>
      <c r="E55" s="56"/>
      <c r="F55" s="56"/>
      <c r="G55" s="56"/>
      <c r="H55" s="29"/>
      <c r="I55" s="29"/>
      <c r="J55" s="13"/>
      <c r="L55" s="3"/>
    </row>
    <row r="56" spans="1:12" x14ac:dyDescent="0.2">
      <c r="A56" s="13"/>
      <c r="B56" s="227" t="s">
        <v>34</v>
      </c>
      <c r="C56" s="227"/>
      <c r="D56" s="227"/>
      <c r="E56" s="227"/>
      <c r="F56" s="56"/>
      <c r="G56" s="89">
        <f>IF((G53)&lt;=0,0,IF(G53&gt;0,((G36+G39+(G45*-1))*G53*-1)))</f>
        <v>16286.384993853228</v>
      </c>
      <c r="H56" s="29"/>
      <c r="I56" s="29"/>
      <c r="J56" s="13"/>
      <c r="L56" s="3"/>
    </row>
    <row r="57" spans="1:12" ht="4.5" customHeight="1" x14ac:dyDescent="0.2">
      <c r="A57" s="13"/>
      <c r="B57" s="29"/>
      <c r="C57" s="29"/>
      <c r="D57" s="29"/>
      <c r="E57" s="29"/>
      <c r="F57" s="29"/>
      <c r="G57" s="29"/>
      <c r="H57" s="29"/>
      <c r="I57" s="29"/>
      <c r="J57" s="13"/>
      <c r="L57" s="3"/>
    </row>
    <row r="58" spans="1:12" ht="4.5" customHeight="1" x14ac:dyDescent="0.2">
      <c r="A58" s="13"/>
      <c r="B58" s="14"/>
      <c r="C58" s="71"/>
      <c r="D58" s="19"/>
      <c r="E58" s="109"/>
      <c r="F58" s="109"/>
      <c r="G58" s="109"/>
      <c r="H58" s="109"/>
      <c r="I58" s="109"/>
      <c r="J58" s="13"/>
    </row>
    <row r="59" spans="1:12" ht="14.25" customHeight="1" x14ac:dyDescent="0.2">
      <c r="A59" s="13"/>
      <c r="B59" s="228" t="s">
        <v>36</v>
      </c>
      <c r="C59" s="228"/>
      <c r="D59" s="228"/>
      <c r="E59" s="228"/>
      <c r="F59" s="84"/>
      <c r="G59" s="90">
        <f>(C28-C31)*G53</f>
        <v>32252.800000000003</v>
      </c>
      <c r="H59" s="84"/>
      <c r="I59" s="84"/>
      <c r="J59" s="13"/>
    </row>
    <row r="60" spans="1:12" ht="4.5" customHeight="1" x14ac:dyDescent="0.2">
      <c r="A60" s="13"/>
      <c r="B60" s="33"/>
      <c r="C60" s="73"/>
      <c r="D60" s="73"/>
      <c r="E60" s="110"/>
      <c r="F60" s="110"/>
      <c r="G60" s="110"/>
      <c r="H60" s="110"/>
      <c r="I60" s="110"/>
      <c r="J60" s="13"/>
    </row>
    <row r="61" spans="1:12" ht="4.5" customHeight="1" x14ac:dyDescent="0.2">
      <c r="A61" s="13"/>
      <c r="B61" s="91"/>
      <c r="C61" s="92"/>
      <c r="D61" s="93"/>
      <c r="E61" s="94"/>
      <c r="F61" s="94"/>
      <c r="G61" s="94"/>
      <c r="H61" s="94"/>
      <c r="I61" s="94"/>
      <c r="J61" s="13"/>
    </row>
    <row r="62" spans="1:12" ht="14.25" customHeight="1" x14ac:dyDescent="0.2">
      <c r="A62" s="13"/>
      <c r="B62" s="229" t="s">
        <v>37</v>
      </c>
      <c r="C62" s="229"/>
      <c r="D62" s="229"/>
      <c r="E62" s="229"/>
      <c r="F62" s="95"/>
      <c r="G62" s="106">
        <f>((C28-C31)*G53)+G56</f>
        <v>48539.184993853232</v>
      </c>
      <c r="H62" s="95"/>
      <c r="I62" s="95"/>
      <c r="J62" s="13"/>
    </row>
    <row r="63" spans="1:12" ht="4.5" customHeight="1" x14ac:dyDescent="0.2">
      <c r="A63" s="13"/>
      <c r="B63" s="96"/>
      <c r="C63" s="97"/>
      <c r="D63" s="97"/>
      <c r="E63" s="98"/>
      <c r="F63" s="98"/>
      <c r="G63" s="98"/>
      <c r="H63" s="98"/>
      <c r="I63" s="98"/>
      <c r="J63" s="13"/>
    </row>
    <row r="64" spans="1:12" ht="7.5" customHeight="1" x14ac:dyDescent="0.2">
      <c r="A64" s="13"/>
      <c r="B64" s="33"/>
      <c r="C64" s="85"/>
      <c r="D64" s="85"/>
      <c r="E64" s="33"/>
      <c r="F64" s="33"/>
      <c r="G64" s="33"/>
      <c r="H64" s="33"/>
      <c r="I64" s="33"/>
      <c r="J64" s="13"/>
    </row>
    <row r="65" spans="1:12" x14ac:dyDescent="0.2">
      <c r="A65" s="13"/>
      <c r="B65" s="225"/>
      <c r="C65" s="225"/>
      <c r="D65" s="225"/>
      <c r="E65" s="225"/>
      <c r="F65" s="225"/>
      <c r="G65" s="225"/>
      <c r="H65" s="225"/>
      <c r="I65" s="225"/>
      <c r="J65" s="13"/>
    </row>
    <row r="66" spans="1:12" ht="4.5" customHeight="1" x14ac:dyDescent="0.2">
      <c r="A66" s="13"/>
      <c r="B66" s="33"/>
      <c r="C66" s="85"/>
      <c r="D66" s="85"/>
      <c r="E66" s="33"/>
      <c r="F66" s="33"/>
      <c r="G66" s="33"/>
      <c r="H66" s="33"/>
      <c r="I66" s="33"/>
      <c r="J66" s="13"/>
      <c r="L66" s="3"/>
    </row>
    <row r="67" spans="1:12" x14ac:dyDescent="0.2">
      <c r="A67" s="13"/>
      <c r="B67" s="222" t="s">
        <v>35</v>
      </c>
      <c r="C67" s="222"/>
      <c r="D67" s="222"/>
      <c r="E67" s="222"/>
      <c r="F67" s="60"/>
      <c r="G67" s="105">
        <f>G53</f>
        <v>20</v>
      </c>
      <c r="H67" s="33"/>
      <c r="I67" s="33"/>
      <c r="J67" s="13"/>
      <c r="L67" s="4"/>
    </row>
    <row r="68" spans="1:12" ht="4.5" customHeight="1" x14ac:dyDescent="0.2">
      <c r="A68" s="13"/>
      <c r="B68" s="7"/>
      <c r="C68" s="7"/>
      <c r="D68" s="7"/>
      <c r="E68" s="7"/>
      <c r="F68" s="8"/>
      <c r="G68" s="9"/>
      <c r="H68" s="33"/>
      <c r="I68" s="33"/>
      <c r="J68" s="13"/>
      <c r="L68" s="3"/>
    </row>
    <row r="69" spans="1:12" ht="4.5" customHeight="1" x14ac:dyDescent="0.2">
      <c r="A69" s="13"/>
      <c r="B69" s="99"/>
      <c r="C69" s="100"/>
      <c r="D69" s="100"/>
      <c r="E69" s="99"/>
      <c r="F69" s="99"/>
      <c r="G69" s="99"/>
      <c r="H69" s="99"/>
      <c r="I69" s="99"/>
      <c r="J69" s="13"/>
      <c r="L69" s="3"/>
    </row>
    <row r="70" spans="1:12" x14ac:dyDescent="0.2">
      <c r="A70" s="13"/>
      <c r="B70" s="223" t="s">
        <v>32</v>
      </c>
      <c r="C70" s="223"/>
      <c r="D70" s="223"/>
      <c r="E70" s="223"/>
      <c r="F70" s="101"/>
      <c r="G70" s="107" t="str">
        <f>TEXT(IF(G53&lt;=0,0,IF(G53&gt;0,IF(3600/C16-C10*C13-20&gt;0,(((((C19/4/0.9*0.745)*C10*(C4*C13*C16)/60/60*C7)+(((((C19/4/0.9*0.745)*0.2)*(C4-(C10*(C4*C13*C16)/60/60)-(C16*C4*20/60/60)))+(((C19/4/0.9*0.745)*0.7)*((C16*C4*20)/60/60)))*C7)+((C19/4/0.9*0.745)*0.2*C7*C4))-((((1.2*110)/1000)*((C4*C13*C16)/C25)*C7)+(((0.0032*110)/1000)*(24-((C4*C13*C16)/C25))*C7)))*1216*1.075/1000/2000*G53),(((((C19/4/0.9*0.745)*C10*(C4*C13*C16)/60/60*C7)+((((C19/4/0.9*0.745)*0.7)*(C4-(C10*(C4*C13*C16)/60/60)))*C7)+((C19/4/0.9*0.745)*0.2*C7*C4))-((((1.2*110)/1000)*((C4*C13*C16)/C25)*C7)+(((0.0032*110)/1000)*(24-((C4*C13*C16)/C25))*C7)))*1216*1.075/1000/2000*G53)))),0)&amp;" Tons"</f>
        <v>133 Tons</v>
      </c>
      <c r="H70" s="99"/>
      <c r="I70" s="99"/>
      <c r="J70" s="13"/>
      <c r="L70" s="4"/>
    </row>
    <row r="71" spans="1:12" ht="4.5" customHeight="1" x14ac:dyDescent="0.2">
      <c r="A71" s="13"/>
      <c r="B71" s="102"/>
      <c r="C71" s="102"/>
      <c r="D71" s="102"/>
      <c r="E71" s="102"/>
      <c r="F71" s="103"/>
      <c r="G71" s="104"/>
      <c r="H71" s="99"/>
      <c r="I71" s="99"/>
      <c r="J71" s="13"/>
      <c r="L71" s="3"/>
    </row>
    <row r="72" spans="1:12" ht="7.5" customHeight="1" x14ac:dyDescent="0.2">
      <c r="A72" s="13"/>
      <c r="B72" s="33"/>
      <c r="C72" s="85"/>
      <c r="D72" s="85"/>
      <c r="E72" s="33"/>
      <c r="F72" s="33"/>
      <c r="G72" s="33"/>
      <c r="H72" s="33"/>
      <c r="I72" s="33"/>
      <c r="J72" s="13"/>
      <c r="L72" s="3"/>
    </row>
    <row r="73" spans="1:12" ht="30" customHeight="1" x14ac:dyDescent="0.2">
      <c r="A73" s="13"/>
      <c r="B73" s="13"/>
      <c r="C73" s="224" t="s">
        <v>50</v>
      </c>
      <c r="D73" s="224"/>
      <c r="E73" s="224"/>
      <c r="F73" s="224"/>
      <c r="G73" s="224"/>
      <c r="H73" s="224"/>
      <c r="I73" s="28"/>
      <c r="J73" s="13"/>
    </row>
  </sheetData>
  <sheetProtection sheet="1" objects="1" scenarios="1" selectLockedCells="1"/>
  <protectedRanges>
    <protectedRange sqref="C4 C7 C10 C13 C19 C22 C25 C16" name="Range1"/>
  </protectedRanges>
  <mergeCells count="27">
    <mergeCell ref="B67:E67"/>
    <mergeCell ref="B70:E70"/>
    <mergeCell ref="C73:H73"/>
    <mergeCell ref="B51:I51"/>
    <mergeCell ref="B53:E53"/>
    <mergeCell ref="B56:E56"/>
    <mergeCell ref="B59:E59"/>
    <mergeCell ref="B62:E62"/>
    <mergeCell ref="B65:I65"/>
    <mergeCell ref="B48:E48"/>
    <mergeCell ref="E16:I16"/>
    <mergeCell ref="E19:I19"/>
    <mergeCell ref="E22:I22"/>
    <mergeCell ref="E25:I25"/>
    <mergeCell ref="E28:I28"/>
    <mergeCell ref="E31:I31"/>
    <mergeCell ref="B34:I34"/>
    <mergeCell ref="B36:E36"/>
    <mergeCell ref="B39:E39"/>
    <mergeCell ref="B42:E42"/>
    <mergeCell ref="B45:E45"/>
    <mergeCell ref="E13:I13"/>
    <mergeCell ref="A1:J1"/>
    <mergeCell ref="A2:J2"/>
    <mergeCell ref="E4:G4"/>
    <mergeCell ref="E7:I7"/>
    <mergeCell ref="E10:I10"/>
  </mergeCells>
  <conditionalFormatting sqref="G59">
    <cfRule type="cellIs" dxfId="7" priority="3" operator="lessThanOrEqual">
      <formula>0</formula>
    </cfRule>
    <cfRule type="cellIs" dxfId="6" priority="4" operator="greaterThan">
      <formula>0</formula>
    </cfRule>
  </conditionalFormatting>
  <conditionalFormatting sqref="G62">
    <cfRule type="cellIs" dxfId="5" priority="1" operator="lessThanOrEqual">
      <formula>0</formula>
    </cfRule>
    <cfRule type="cellIs" dxfId="4" priority="2" operator="greaterThan">
      <formula>0</formula>
    </cfRule>
  </conditionalFormatting>
  <pageMargins left="0.5" right="0.5" top="1.5" bottom="0.5" header="0.4" footer="0.3"/>
  <pageSetup orientation="portrait" r:id="rId1"/>
  <headerFooter>
    <oddHeader>&amp;C&amp;G</oddHeader>
    <oddFooter>&amp;L&amp;"-,Bold"Panasonic Confidential&amp;C&amp;D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'[1]State Kwh 2011'!#REF!</xm:f>
          </x14:formula1>
          <xm:sqref>C24:D24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80" zoomScaleNormal="80" zoomScalePageLayoutView="40" workbookViewId="0">
      <selection activeCell="C4" sqref="C4"/>
    </sheetView>
  </sheetViews>
  <sheetFormatPr defaultRowHeight="14.25" x14ac:dyDescent="0.2"/>
  <cols>
    <col min="1" max="1" width="2.28515625" style="10" customWidth="1"/>
    <col min="2" max="2" width="2.85546875" style="10" customWidth="1"/>
    <col min="3" max="3" width="10.85546875" style="10" customWidth="1"/>
    <col min="4" max="4" width="2.140625" style="10" customWidth="1"/>
    <col min="5" max="5" width="47.7109375" style="10" customWidth="1"/>
    <col min="6" max="6" width="2.28515625" style="10" customWidth="1"/>
    <col min="7" max="7" width="14.5703125" style="10" customWidth="1"/>
    <col min="8" max="8" width="4.28515625" style="10" customWidth="1"/>
    <col min="9" max="9" width="2.85546875" style="10" customWidth="1"/>
    <col min="10" max="10" width="2.28515625" style="10" customWidth="1"/>
    <col min="11" max="11" width="9.140625" style="10"/>
    <col min="12" max="12" width="8.85546875" style="10" customWidth="1"/>
    <col min="13" max="16384" width="9.140625" style="10"/>
  </cols>
  <sheetData>
    <row r="1" spans="1:10" ht="36" customHeight="1" x14ac:dyDescent="0.25">
      <c r="A1" s="195"/>
      <c r="B1" s="195"/>
      <c r="C1" s="195"/>
      <c r="D1" s="195"/>
      <c r="E1" s="195"/>
      <c r="F1" s="195"/>
      <c r="G1" s="195"/>
      <c r="H1" s="195"/>
      <c r="I1" s="195"/>
      <c r="J1" s="195"/>
    </row>
    <row r="2" spans="1:10" ht="18.75" customHeight="1" x14ac:dyDescent="0.2">
      <c r="A2" s="212" t="s">
        <v>45</v>
      </c>
      <c r="B2" s="212"/>
      <c r="C2" s="212"/>
      <c r="D2" s="212"/>
      <c r="E2" s="212"/>
      <c r="F2" s="212"/>
      <c r="G2" s="212"/>
      <c r="H2" s="212"/>
      <c r="I2" s="212"/>
      <c r="J2" s="212"/>
    </row>
    <row r="3" spans="1:10" ht="4.5" customHeight="1" x14ac:dyDescent="0.25">
      <c r="A3" s="11"/>
      <c r="B3" s="12"/>
      <c r="C3" s="12"/>
      <c r="D3" s="12"/>
      <c r="E3" s="12"/>
      <c r="F3" s="12"/>
      <c r="G3" s="12"/>
      <c r="H3" s="12"/>
      <c r="I3" s="12"/>
      <c r="J3" s="13"/>
    </row>
    <row r="4" spans="1:10" x14ac:dyDescent="0.2">
      <c r="A4" s="13"/>
      <c r="B4" s="14"/>
      <c r="C4" s="68">
        <v>16</v>
      </c>
      <c r="D4" s="15"/>
      <c r="E4" s="213" t="s">
        <v>4</v>
      </c>
      <c r="F4" s="213"/>
      <c r="G4" s="213"/>
      <c r="H4" s="110"/>
      <c r="I4" s="110"/>
      <c r="J4" s="13"/>
    </row>
    <row r="5" spans="1:10" ht="4.5" customHeight="1" x14ac:dyDescent="0.2">
      <c r="A5" s="13"/>
      <c r="B5" s="14"/>
      <c r="C5" s="69"/>
      <c r="D5" s="15"/>
      <c r="E5" s="110"/>
      <c r="F5" s="110"/>
      <c r="G5" s="110"/>
      <c r="H5" s="110"/>
      <c r="I5" s="110"/>
      <c r="J5" s="13"/>
    </row>
    <row r="6" spans="1:10" ht="4.5" customHeight="1" x14ac:dyDescent="0.2">
      <c r="A6" s="13"/>
      <c r="B6" s="16"/>
      <c r="C6" s="70"/>
      <c r="D6" s="17"/>
      <c r="E6" s="113"/>
      <c r="F6" s="113"/>
      <c r="G6" s="113"/>
      <c r="H6" s="113"/>
      <c r="I6" s="113"/>
      <c r="J6" s="13"/>
    </row>
    <row r="7" spans="1:10" x14ac:dyDescent="0.2">
      <c r="A7" s="13"/>
      <c r="B7" s="16"/>
      <c r="C7" s="68">
        <v>250</v>
      </c>
      <c r="D7" s="18"/>
      <c r="E7" s="211" t="s">
        <v>5</v>
      </c>
      <c r="F7" s="211"/>
      <c r="G7" s="211"/>
      <c r="H7" s="211"/>
      <c r="I7" s="211"/>
      <c r="J7" s="13"/>
    </row>
    <row r="8" spans="1:10" ht="4.5" customHeight="1" x14ac:dyDescent="0.2">
      <c r="A8" s="13"/>
      <c r="B8" s="16"/>
      <c r="C8" s="65"/>
      <c r="D8" s="18"/>
      <c r="E8" s="108"/>
      <c r="F8" s="108"/>
      <c r="G8" s="108"/>
      <c r="H8" s="108"/>
      <c r="I8" s="108"/>
      <c r="J8" s="13"/>
    </row>
    <row r="9" spans="1:10" ht="4.5" customHeight="1" x14ac:dyDescent="0.2">
      <c r="A9" s="13"/>
      <c r="B9" s="14"/>
      <c r="C9" s="71"/>
      <c r="D9" s="19"/>
      <c r="E9" s="109"/>
      <c r="F9" s="109"/>
      <c r="G9" s="109"/>
      <c r="H9" s="109"/>
      <c r="I9" s="109"/>
      <c r="J9" s="13"/>
    </row>
    <row r="10" spans="1:10" x14ac:dyDescent="0.2">
      <c r="A10" s="13"/>
      <c r="B10" s="14"/>
      <c r="C10" s="68">
        <v>2</v>
      </c>
      <c r="D10" s="19"/>
      <c r="E10" s="214" t="s">
        <v>2</v>
      </c>
      <c r="F10" s="214"/>
      <c r="G10" s="214"/>
      <c r="H10" s="214"/>
      <c r="I10" s="214"/>
      <c r="J10" s="13"/>
    </row>
    <row r="11" spans="1:10" ht="4.5" customHeight="1" x14ac:dyDescent="0.2">
      <c r="A11" s="13"/>
      <c r="B11" s="14"/>
      <c r="C11" s="71"/>
      <c r="D11" s="19"/>
      <c r="E11" s="109"/>
      <c r="F11" s="109"/>
      <c r="G11" s="109"/>
      <c r="H11" s="109"/>
      <c r="I11" s="109"/>
      <c r="J11" s="13"/>
    </row>
    <row r="12" spans="1:10" ht="4.5" customHeight="1" x14ac:dyDescent="0.2">
      <c r="A12" s="13"/>
      <c r="B12" s="16"/>
      <c r="C12" s="65"/>
      <c r="D12" s="18"/>
      <c r="E12" s="108"/>
      <c r="F12" s="108"/>
      <c r="G12" s="108"/>
      <c r="H12" s="108"/>
      <c r="I12" s="108"/>
      <c r="J12" s="13"/>
    </row>
    <row r="13" spans="1:10" x14ac:dyDescent="0.2">
      <c r="A13" s="13"/>
      <c r="B13" s="16"/>
      <c r="C13" s="68">
        <v>4</v>
      </c>
      <c r="D13" s="18"/>
      <c r="E13" s="211" t="s">
        <v>14</v>
      </c>
      <c r="F13" s="211"/>
      <c r="G13" s="211"/>
      <c r="H13" s="211"/>
      <c r="I13" s="211"/>
      <c r="J13" s="13"/>
    </row>
    <row r="14" spans="1:10" ht="4.5" customHeight="1" x14ac:dyDescent="0.2">
      <c r="A14" s="13"/>
      <c r="B14" s="16"/>
      <c r="C14" s="65"/>
      <c r="D14" s="18"/>
      <c r="E14" s="108"/>
      <c r="F14" s="108"/>
      <c r="G14" s="108"/>
      <c r="H14" s="108"/>
      <c r="I14" s="108"/>
      <c r="J14" s="13"/>
    </row>
    <row r="15" spans="1:10" ht="4.5" customHeight="1" x14ac:dyDescent="0.2">
      <c r="A15" s="13"/>
      <c r="B15" s="14"/>
      <c r="C15" s="71"/>
      <c r="D15" s="19"/>
      <c r="E15" s="5"/>
      <c r="F15" s="5"/>
      <c r="G15" s="5"/>
      <c r="H15" s="5"/>
      <c r="I15" s="5"/>
      <c r="J15" s="13"/>
    </row>
    <row r="16" spans="1:10" x14ac:dyDescent="0.2">
      <c r="A16" s="13"/>
      <c r="B16" s="14"/>
      <c r="C16" s="1">
        <v>60</v>
      </c>
      <c r="D16" s="19"/>
      <c r="E16" s="214" t="s">
        <v>13</v>
      </c>
      <c r="F16" s="214"/>
      <c r="G16" s="214"/>
      <c r="H16" s="214"/>
      <c r="I16" s="214"/>
      <c r="J16" s="13"/>
    </row>
    <row r="17" spans="1:13" ht="4.5" customHeight="1" x14ac:dyDescent="0.2">
      <c r="A17" s="13"/>
      <c r="B17" s="14"/>
      <c r="C17" s="71"/>
      <c r="D17" s="19"/>
      <c r="E17" s="109"/>
      <c r="F17" s="109"/>
      <c r="G17" s="109"/>
      <c r="H17" s="109"/>
      <c r="I17" s="109"/>
      <c r="J17" s="13"/>
    </row>
    <row r="18" spans="1:13" ht="4.5" customHeight="1" x14ac:dyDescent="0.2">
      <c r="A18" s="13"/>
      <c r="B18" s="16"/>
      <c r="C18" s="65"/>
      <c r="D18" s="18"/>
      <c r="E18" s="108"/>
      <c r="F18" s="108"/>
      <c r="G18" s="108"/>
      <c r="H18" s="108"/>
      <c r="I18" s="108"/>
      <c r="J18" s="13"/>
    </row>
    <row r="19" spans="1:13" x14ac:dyDescent="0.2">
      <c r="A19" s="13"/>
      <c r="B19" s="16"/>
      <c r="C19" s="68">
        <v>18.600000000000001</v>
      </c>
      <c r="D19" s="18"/>
      <c r="E19" s="211" t="s">
        <v>1</v>
      </c>
      <c r="F19" s="211"/>
      <c r="G19" s="211"/>
      <c r="H19" s="211"/>
      <c r="I19" s="211"/>
      <c r="J19" s="13"/>
    </row>
    <row r="20" spans="1:13" ht="4.5" customHeight="1" x14ac:dyDescent="0.2">
      <c r="A20" s="13"/>
      <c r="B20" s="16"/>
      <c r="C20" s="65"/>
      <c r="D20" s="18"/>
      <c r="E20" s="108"/>
      <c r="F20" s="108"/>
      <c r="G20" s="108"/>
      <c r="H20" s="108"/>
      <c r="I20" s="108"/>
      <c r="J20" s="13"/>
    </row>
    <row r="21" spans="1:13" ht="4.5" customHeight="1" x14ac:dyDescent="0.2">
      <c r="A21" s="13"/>
      <c r="B21" s="14"/>
      <c r="C21" s="71"/>
      <c r="D21" s="19"/>
      <c r="E21" s="5"/>
      <c r="F21" s="5"/>
      <c r="G21" s="5"/>
      <c r="H21" s="5"/>
      <c r="I21" s="5"/>
      <c r="J21" s="13"/>
    </row>
    <row r="22" spans="1:13" x14ac:dyDescent="0.2">
      <c r="A22" s="13"/>
      <c r="B22" s="14"/>
      <c r="C22" s="72">
        <v>0.08</v>
      </c>
      <c r="D22" s="19"/>
      <c r="E22" s="214" t="s">
        <v>9</v>
      </c>
      <c r="F22" s="214"/>
      <c r="G22" s="214"/>
      <c r="H22" s="214"/>
      <c r="I22" s="214"/>
      <c r="J22" s="13"/>
    </row>
    <row r="23" spans="1:13" ht="4.5" customHeight="1" x14ac:dyDescent="0.2">
      <c r="A23" s="13"/>
      <c r="B23" s="14"/>
      <c r="C23" s="71"/>
      <c r="D23" s="19"/>
      <c r="E23" s="109"/>
      <c r="F23" s="109"/>
      <c r="G23" s="109"/>
      <c r="H23" s="109"/>
      <c r="I23" s="109"/>
      <c r="J23" s="13"/>
    </row>
    <row r="24" spans="1:13" ht="4.5" customHeight="1" x14ac:dyDescent="0.2">
      <c r="A24" s="13"/>
      <c r="B24" s="16"/>
      <c r="C24" s="65"/>
      <c r="D24" s="18"/>
      <c r="E24" s="108"/>
      <c r="F24" s="108"/>
      <c r="G24" s="6"/>
      <c r="H24" s="6"/>
      <c r="I24" s="6"/>
      <c r="J24" s="13"/>
    </row>
    <row r="25" spans="1:13" x14ac:dyDescent="0.2">
      <c r="A25" s="13"/>
      <c r="B25" s="16"/>
      <c r="C25" s="68">
        <v>787</v>
      </c>
      <c r="D25" s="18"/>
      <c r="E25" s="211" t="s">
        <v>29</v>
      </c>
      <c r="F25" s="211"/>
      <c r="G25" s="211"/>
      <c r="H25" s="211"/>
      <c r="I25" s="211"/>
      <c r="J25" s="13"/>
    </row>
    <row r="26" spans="1:13" ht="4.5" customHeight="1" x14ac:dyDescent="0.2">
      <c r="A26" s="13"/>
      <c r="B26" s="16"/>
      <c r="C26" s="65"/>
      <c r="D26" s="18"/>
      <c r="E26" s="108"/>
      <c r="F26" s="108"/>
      <c r="G26" s="108"/>
      <c r="H26" s="108"/>
      <c r="I26" s="108"/>
      <c r="J26" s="13"/>
    </row>
    <row r="27" spans="1:13" ht="4.5" customHeight="1" x14ac:dyDescent="0.2">
      <c r="A27" s="13"/>
      <c r="B27" s="14"/>
      <c r="C27" s="71"/>
      <c r="D27" s="19"/>
      <c r="E27" s="109"/>
      <c r="F27" s="109"/>
      <c r="G27" s="109"/>
      <c r="H27" s="109"/>
      <c r="I27" s="109"/>
      <c r="J27" s="13"/>
    </row>
    <row r="28" spans="1:13" ht="15.75" customHeight="1" x14ac:dyDescent="0.2">
      <c r="A28" s="13"/>
      <c r="B28" s="14"/>
      <c r="C28" s="72">
        <v>2741.5</v>
      </c>
      <c r="D28" s="21"/>
      <c r="E28" s="213" t="s">
        <v>15</v>
      </c>
      <c r="F28" s="213"/>
      <c r="G28" s="213"/>
      <c r="H28" s="213"/>
      <c r="I28" s="213"/>
      <c r="J28" s="13"/>
    </row>
    <row r="29" spans="1:13" ht="4.5" customHeight="1" x14ac:dyDescent="0.2">
      <c r="A29" s="13"/>
      <c r="B29" s="14"/>
      <c r="C29" s="73"/>
      <c r="D29" s="21"/>
      <c r="E29" s="110"/>
      <c r="F29" s="110"/>
      <c r="G29" s="110"/>
      <c r="H29" s="110"/>
      <c r="I29" s="110"/>
      <c r="J29" s="13"/>
    </row>
    <row r="30" spans="1:13" ht="4.5" customHeight="1" x14ac:dyDescent="0.2">
      <c r="A30" s="13"/>
      <c r="B30" s="16"/>
      <c r="C30" s="31"/>
      <c r="D30" s="20"/>
      <c r="E30" s="113"/>
      <c r="F30" s="113"/>
      <c r="G30" s="113"/>
      <c r="H30" s="113"/>
      <c r="I30" s="113"/>
      <c r="J30" s="13"/>
    </row>
    <row r="31" spans="1:13" ht="15.75" customHeight="1" x14ac:dyDescent="0.2">
      <c r="A31" s="13"/>
      <c r="B31" s="16"/>
      <c r="C31" s="72">
        <v>1128.8599999999999</v>
      </c>
      <c r="D31" s="20"/>
      <c r="E31" s="216" t="s">
        <v>16</v>
      </c>
      <c r="F31" s="216"/>
      <c r="G31" s="216"/>
      <c r="H31" s="216"/>
      <c r="I31" s="216"/>
      <c r="J31" s="13"/>
      <c r="M31" s="82"/>
    </row>
    <row r="32" spans="1:13" ht="4.5" customHeight="1" x14ac:dyDescent="0.2">
      <c r="A32" s="13"/>
      <c r="B32" s="16"/>
      <c r="C32" s="31"/>
      <c r="D32" s="20"/>
      <c r="E32" s="113"/>
      <c r="F32" s="113"/>
      <c r="G32" s="113"/>
      <c r="H32" s="113"/>
      <c r="I32" s="113"/>
      <c r="J32" s="13"/>
    </row>
    <row r="33" spans="1:12" ht="7.5" customHeight="1" x14ac:dyDescent="0.2">
      <c r="A33" s="13"/>
      <c r="B33" s="33"/>
      <c r="C33" s="34"/>
      <c r="D33" s="34"/>
      <c r="E33" s="35"/>
      <c r="F33" s="110"/>
      <c r="G33" s="37"/>
      <c r="H33" s="33"/>
      <c r="I33" s="33"/>
      <c r="J33" s="13"/>
    </row>
    <row r="34" spans="1:12" ht="14.25" customHeight="1" x14ac:dyDescent="0.2">
      <c r="A34" s="22"/>
      <c r="B34" s="217"/>
      <c r="C34" s="217"/>
      <c r="D34" s="217"/>
      <c r="E34" s="217"/>
      <c r="F34" s="217"/>
      <c r="G34" s="217"/>
      <c r="H34" s="217"/>
      <c r="I34" s="217"/>
      <c r="J34" s="13"/>
    </row>
    <row r="35" spans="1:12" ht="4.5" customHeight="1" x14ac:dyDescent="0.2">
      <c r="A35" s="23"/>
      <c r="B35" s="111"/>
      <c r="C35" s="111"/>
      <c r="D35" s="111"/>
      <c r="E35" s="111"/>
      <c r="F35" s="111"/>
      <c r="G35" s="111"/>
      <c r="H35" s="111"/>
      <c r="I35" s="111"/>
      <c r="J35" s="13"/>
    </row>
    <row r="36" spans="1:12" x14ac:dyDescent="0.2">
      <c r="A36" s="13"/>
      <c r="B36" s="218" t="s">
        <v>28</v>
      </c>
      <c r="C36" s="218"/>
      <c r="D36" s="218"/>
      <c r="E36" s="218"/>
      <c r="F36" s="112"/>
      <c r="G36" s="40">
        <f>IF(G53&lt;=0,0,IF(G53&gt;0,IF(((3600/C16)-(C10*C13)-3)&gt;0,(((C10/60)*(C19/4/0.9*0.745)*(C22/60)*(C4*C13*C16)*C7)+(((((C19/4/0.9*0.745)*0.2)*(C4-(C10*(C4*C13*C16)/60/60)-(C16*C4*20/60/60)))+(((C19/4/0.9*0.745)*0.7)*((C16*C4*2)/60/60)))*C22*C7)),(((C10/60)*(C19/4/0.9*0.745)*(C22/60)*(C4*C13*C16)*C7)+((C19/4/0.9*0.745)*0.7)*((C4-(C10*(C4*C13*C16)/60/60)))*C22*C7))))*-1</f>
        <v>-324.35644444444449</v>
      </c>
      <c r="H36" s="41"/>
      <c r="I36" s="41"/>
      <c r="J36" s="13"/>
    </row>
    <row r="37" spans="1:12" ht="4.5" customHeight="1" x14ac:dyDescent="0.2">
      <c r="A37" s="13"/>
      <c r="B37" s="33"/>
      <c r="C37" s="42"/>
      <c r="D37" s="42"/>
      <c r="E37" s="43"/>
      <c r="F37" s="43"/>
      <c r="G37" s="43"/>
      <c r="H37" s="110"/>
      <c r="I37" s="110"/>
      <c r="J37" s="13"/>
    </row>
    <row r="38" spans="1:12" ht="4.5" customHeight="1" x14ac:dyDescent="0.2">
      <c r="A38" s="13"/>
      <c r="B38" s="56"/>
      <c r="C38" s="56"/>
      <c r="D38" s="56"/>
      <c r="E38" s="56"/>
      <c r="F38" s="56"/>
      <c r="G38" s="56"/>
      <c r="H38" s="29"/>
      <c r="I38" s="29"/>
      <c r="J38" s="13"/>
      <c r="L38" s="3"/>
    </row>
    <row r="39" spans="1:12" x14ac:dyDescent="0.2">
      <c r="A39" s="13"/>
      <c r="B39" s="219" t="s">
        <v>33</v>
      </c>
      <c r="C39" s="219"/>
      <c r="D39" s="219"/>
      <c r="E39" s="219"/>
      <c r="F39" s="56"/>
      <c r="G39" s="86">
        <f>IF((G53)&lt;=0,0,IF(G53&gt;0,((C19*0.2)/4/0.9*0.745)*C22*C4*C7)*-1)</f>
        <v>-246.34666666666669</v>
      </c>
      <c r="H39" s="29"/>
      <c r="I39" s="29"/>
      <c r="J39" s="13"/>
      <c r="L39" s="3"/>
    </row>
    <row r="40" spans="1:12" ht="4.5" customHeight="1" x14ac:dyDescent="0.2">
      <c r="A40" s="13"/>
      <c r="B40" s="29"/>
      <c r="C40" s="29"/>
      <c r="D40" s="29"/>
      <c r="E40" s="29"/>
      <c r="F40" s="29"/>
      <c r="G40" s="29"/>
      <c r="H40" s="29"/>
      <c r="I40" s="29"/>
      <c r="J40" s="13"/>
      <c r="L40" s="3"/>
    </row>
    <row r="41" spans="1:12" ht="4.5" customHeight="1" x14ac:dyDescent="0.2">
      <c r="A41" s="13"/>
      <c r="B41" s="60"/>
      <c r="C41" s="60"/>
      <c r="D41" s="60"/>
      <c r="E41" s="60"/>
      <c r="F41" s="60"/>
      <c r="G41" s="60"/>
      <c r="H41" s="33"/>
      <c r="I41" s="33"/>
      <c r="J41" s="13"/>
      <c r="L41" s="3"/>
    </row>
    <row r="42" spans="1:12" x14ac:dyDescent="0.2">
      <c r="A42" s="13"/>
      <c r="B42" s="220" t="s">
        <v>44</v>
      </c>
      <c r="C42" s="220"/>
      <c r="D42" s="220"/>
      <c r="E42" s="220"/>
      <c r="F42" s="60"/>
      <c r="G42" s="86">
        <f>G36+G39</f>
        <v>-570.70311111111118</v>
      </c>
      <c r="H42" s="33"/>
      <c r="I42" s="33"/>
      <c r="J42" s="13"/>
      <c r="L42" s="3"/>
    </row>
    <row r="43" spans="1:12" ht="4.5" customHeight="1" x14ac:dyDescent="0.2">
      <c r="A43" s="13"/>
      <c r="B43" s="33"/>
      <c r="C43" s="33"/>
      <c r="D43" s="33"/>
      <c r="E43" s="33"/>
      <c r="F43" s="33"/>
      <c r="G43" s="33"/>
      <c r="H43" s="33"/>
      <c r="I43" s="33"/>
      <c r="J43" s="13"/>
      <c r="L43" s="3"/>
    </row>
    <row r="44" spans="1:12" ht="4.5" customHeight="1" x14ac:dyDescent="0.2">
      <c r="A44" s="13"/>
      <c r="B44" s="233"/>
      <c r="C44" s="234"/>
      <c r="D44" s="234"/>
      <c r="E44" s="235"/>
      <c r="F44" s="235"/>
      <c r="G44" s="235"/>
      <c r="H44" s="235"/>
      <c r="I44" s="235"/>
      <c r="J44" s="13"/>
    </row>
    <row r="45" spans="1:12" x14ac:dyDescent="0.2">
      <c r="A45" s="13"/>
      <c r="B45" s="239" t="s">
        <v>30</v>
      </c>
      <c r="C45" s="239"/>
      <c r="D45" s="239"/>
      <c r="E45" s="239"/>
      <c r="F45" s="240"/>
      <c r="G45" s="47">
        <f>IF((G53)&lt;=0,0,IF(G53&gt;0,(((((C4*C13*C16)/C25*70/60)*((1.2*110)/1000)*C7)+((24-(C4*C13*C16)/C25)*((0.00032*110)/1000)*C7)+((24-(C4*C13*C16)/C25)*((0.00032*110)/1000)*(365-C7)))*C22)*-1))</f>
        <v>-15.047861418449809</v>
      </c>
      <c r="H45" s="234"/>
      <c r="I45" s="234"/>
      <c r="J45" s="13"/>
    </row>
    <row r="46" spans="1:12" ht="4.5" customHeight="1" x14ac:dyDescent="0.2">
      <c r="A46" s="13"/>
      <c r="B46" s="237"/>
      <c r="C46" s="237"/>
      <c r="D46" s="237"/>
      <c r="E46" s="237"/>
      <c r="F46" s="236"/>
      <c r="G46" s="238"/>
      <c r="H46" s="234"/>
      <c r="I46" s="234"/>
      <c r="J46" s="13"/>
    </row>
    <row r="47" spans="1:12" ht="4.5" customHeight="1" x14ac:dyDescent="0.2">
      <c r="A47" s="13"/>
      <c r="B47" s="60"/>
      <c r="C47" s="60"/>
      <c r="D47" s="60"/>
      <c r="E47" s="60"/>
      <c r="F47" s="60"/>
      <c r="G47" s="60"/>
      <c r="H47" s="33"/>
      <c r="I47" s="33"/>
      <c r="J47" s="13"/>
      <c r="L47" s="3"/>
    </row>
    <row r="48" spans="1:12" x14ac:dyDescent="0.2">
      <c r="A48" s="13"/>
      <c r="B48" s="215" t="s">
        <v>31</v>
      </c>
      <c r="C48" s="215"/>
      <c r="D48" s="215"/>
      <c r="E48" s="215"/>
      <c r="F48" s="60"/>
      <c r="G48" s="88">
        <f>ABS(G42-(G45))</f>
        <v>555.65524969266141</v>
      </c>
      <c r="H48" s="33"/>
      <c r="I48" s="33"/>
      <c r="J48" s="13"/>
      <c r="L48" s="3"/>
    </row>
    <row r="49" spans="1:12" ht="4.5" customHeight="1" x14ac:dyDescent="0.2">
      <c r="A49" s="13"/>
      <c r="B49" s="33"/>
      <c r="C49" s="33"/>
      <c r="D49" s="33"/>
      <c r="E49" s="33"/>
      <c r="F49" s="33"/>
      <c r="G49" s="33"/>
      <c r="H49" s="33"/>
      <c r="I49" s="33"/>
      <c r="J49" s="13"/>
      <c r="L49" s="3"/>
    </row>
    <row r="50" spans="1:12" ht="7.5" customHeight="1" x14ac:dyDescent="0.2">
      <c r="A50" s="13"/>
      <c r="B50" s="33"/>
      <c r="C50" s="85"/>
      <c r="D50" s="85"/>
      <c r="E50" s="33"/>
      <c r="F50" s="33"/>
      <c r="G50" s="33"/>
      <c r="H50" s="33"/>
      <c r="I50" s="33"/>
      <c r="J50" s="13"/>
    </row>
    <row r="51" spans="1:12" x14ac:dyDescent="0.2">
      <c r="A51" s="13"/>
      <c r="B51" s="225"/>
      <c r="C51" s="225"/>
      <c r="D51" s="225"/>
      <c r="E51" s="225"/>
      <c r="F51" s="225"/>
      <c r="G51" s="225"/>
      <c r="H51" s="225"/>
      <c r="I51" s="225"/>
      <c r="J51" s="13"/>
    </row>
    <row r="52" spans="1:12" ht="4.5" customHeight="1" x14ac:dyDescent="0.2">
      <c r="A52" s="13"/>
      <c r="B52" s="14"/>
      <c r="C52" s="71"/>
      <c r="D52" s="19"/>
      <c r="E52" s="109"/>
      <c r="F52" s="109"/>
      <c r="G52" s="109"/>
      <c r="H52" s="109"/>
      <c r="I52" s="109"/>
      <c r="J52" s="13"/>
    </row>
    <row r="53" spans="1:12" ht="14.25" customHeight="1" x14ac:dyDescent="0.2">
      <c r="A53" s="13"/>
      <c r="B53" s="226" t="s">
        <v>17</v>
      </c>
      <c r="C53" s="226"/>
      <c r="D53" s="226"/>
      <c r="E53" s="226"/>
      <c r="F53" s="84"/>
      <c r="G53" s="87">
        <v>20</v>
      </c>
      <c r="H53" s="84"/>
      <c r="I53" s="84"/>
      <c r="J53" s="13"/>
    </row>
    <row r="54" spans="1:12" ht="4.5" customHeight="1" x14ac:dyDescent="0.2">
      <c r="A54" s="13"/>
      <c r="B54" s="33"/>
      <c r="C54" s="73"/>
      <c r="D54" s="73"/>
      <c r="E54" s="110"/>
      <c r="F54" s="110"/>
      <c r="G54" s="110"/>
      <c r="H54" s="110"/>
      <c r="I54" s="110"/>
      <c r="J54" s="13"/>
    </row>
    <row r="55" spans="1:12" ht="4.5" customHeight="1" x14ac:dyDescent="0.2">
      <c r="A55" s="13"/>
      <c r="B55" s="56"/>
      <c r="C55" s="56"/>
      <c r="D55" s="56"/>
      <c r="E55" s="56"/>
      <c r="F55" s="56"/>
      <c r="G55" s="56"/>
      <c r="H55" s="29"/>
      <c r="I55" s="29"/>
      <c r="J55" s="13"/>
      <c r="L55" s="3"/>
    </row>
    <row r="56" spans="1:12" x14ac:dyDescent="0.2">
      <c r="A56" s="13"/>
      <c r="B56" s="227" t="s">
        <v>34</v>
      </c>
      <c r="C56" s="227"/>
      <c r="D56" s="227"/>
      <c r="E56" s="227"/>
      <c r="F56" s="56"/>
      <c r="G56" s="89">
        <f>IF((G53)&lt;=0,0,IF(G53&gt;0,((G36+G39+(G45*-1))*G53*-1)))</f>
        <v>11113.104993853229</v>
      </c>
      <c r="H56" s="29"/>
      <c r="I56" s="29"/>
      <c r="J56" s="13"/>
      <c r="L56" s="3"/>
    </row>
    <row r="57" spans="1:12" ht="4.5" customHeight="1" x14ac:dyDescent="0.2">
      <c r="A57" s="13"/>
      <c r="B57" s="29"/>
      <c r="C57" s="29"/>
      <c r="D57" s="29"/>
      <c r="E57" s="29"/>
      <c r="F57" s="29"/>
      <c r="G57" s="29"/>
      <c r="H57" s="29"/>
      <c r="I57" s="29"/>
      <c r="J57" s="13"/>
      <c r="L57" s="3"/>
    </row>
    <row r="58" spans="1:12" ht="4.5" customHeight="1" x14ac:dyDescent="0.2">
      <c r="A58" s="13"/>
      <c r="B58" s="14"/>
      <c r="C58" s="71"/>
      <c r="D58" s="19"/>
      <c r="E58" s="109"/>
      <c r="F58" s="109"/>
      <c r="G58" s="109"/>
      <c r="H58" s="109"/>
      <c r="I58" s="109"/>
      <c r="J58" s="13"/>
    </row>
    <row r="59" spans="1:12" ht="14.25" customHeight="1" x14ac:dyDescent="0.2">
      <c r="A59" s="13"/>
      <c r="B59" s="228" t="s">
        <v>36</v>
      </c>
      <c r="C59" s="228"/>
      <c r="D59" s="228"/>
      <c r="E59" s="228"/>
      <c r="F59" s="84"/>
      <c r="G59" s="90">
        <f>(C28-C31)*G53</f>
        <v>32252.800000000003</v>
      </c>
      <c r="H59" s="84"/>
      <c r="I59" s="84"/>
      <c r="J59" s="13"/>
    </row>
    <row r="60" spans="1:12" ht="4.5" customHeight="1" x14ac:dyDescent="0.2">
      <c r="A60" s="13"/>
      <c r="B60" s="33"/>
      <c r="C60" s="73"/>
      <c r="D60" s="73"/>
      <c r="E60" s="110"/>
      <c r="F60" s="110"/>
      <c r="G60" s="110"/>
      <c r="H60" s="110"/>
      <c r="I60" s="110"/>
      <c r="J60" s="13"/>
    </row>
    <row r="61" spans="1:12" ht="4.5" customHeight="1" x14ac:dyDescent="0.2">
      <c r="A61" s="13"/>
      <c r="B61" s="91"/>
      <c r="C61" s="92"/>
      <c r="D61" s="93"/>
      <c r="E61" s="94"/>
      <c r="F61" s="94"/>
      <c r="G61" s="94"/>
      <c r="H61" s="94"/>
      <c r="I61" s="94"/>
      <c r="J61" s="13"/>
    </row>
    <row r="62" spans="1:12" ht="14.25" customHeight="1" x14ac:dyDescent="0.2">
      <c r="A62" s="13"/>
      <c r="B62" s="229" t="s">
        <v>37</v>
      </c>
      <c r="C62" s="229"/>
      <c r="D62" s="229"/>
      <c r="E62" s="229"/>
      <c r="F62" s="95"/>
      <c r="G62" s="106">
        <f>((C28-C31)*G53)+G56</f>
        <v>43365.904993853233</v>
      </c>
      <c r="H62" s="95"/>
      <c r="I62" s="95"/>
      <c r="J62" s="13"/>
    </row>
    <row r="63" spans="1:12" ht="4.5" customHeight="1" x14ac:dyDescent="0.2">
      <c r="A63" s="13"/>
      <c r="B63" s="96"/>
      <c r="C63" s="97"/>
      <c r="D63" s="97"/>
      <c r="E63" s="98"/>
      <c r="F63" s="98"/>
      <c r="G63" s="98"/>
      <c r="H63" s="98"/>
      <c r="I63" s="98"/>
      <c r="J63" s="13"/>
    </row>
    <row r="64" spans="1:12" ht="7.5" customHeight="1" x14ac:dyDescent="0.2">
      <c r="A64" s="13"/>
      <c r="B64" s="33"/>
      <c r="C64" s="85"/>
      <c r="D64" s="85"/>
      <c r="E64" s="33"/>
      <c r="F64" s="33"/>
      <c r="G64" s="33"/>
      <c r="H64" s="33"/>
      <c r="I64" s="33"/>
      <c r="J64" s="13"/>
    </row>
    <row r="65" spans="1:12" x14ac:dyDescent="0.2">
      <c r="A65" s="13"/>
      <c r="B65" s="225"/>
      <c r="C65" s="225"/>
      <c r="D65" s="225"/>
      <c r="E65" s="225"/>
      <c r="F65" s="225"/>
      <c r="G65" s="225"/>
      <c r="H65" s="225"/>
      <c r="I65" s="225"/>
      <c r="J65" s="13"/>
    </row>
    <row r="66" spans="1:12" ht="4.5" customHeight="1" x14ac:dyDescent="0.2">
      <c r="A66" s="13"/>
      <c r="B66" s="33"/>
      <c r="C66" s="85"/>
      <c r="D66" s="85"/>
      <c r="E66" s="33"/>
      <c r="F66" s="33"/>
      <c r="G66" s="33"/>
      <c r="H66" s="33"/>
      <c r="I66" s="33"/>
      <c r="J66" s="13"/>
      <c r="L66" s="3"/>
    </row>
    <row r="67" spans="1:12" x14ac:dyDescent="0.2">
      <c r="A67" s="13"/>
      <c r="B67" s="222" t="s">
        <v>35</v>
      </c>
      <c r="C67" s="222"/>
      <c r="D67" s="222"/>
      <c r="E67" s="222"/>
      <c r="F67" s="60"/>
      <c r="G67" s="105">
        <f>G53</f>
        <v>20</v>
      </c>
      <c r="H67" s="33"/>
      <c r="I67" s="33"/>
      <c r="J67" s="13"/>
      <c r="L67" s="4"/>
    </row>
    <row r="68" spans="1:12" ht="4.5" customHeight="1" x14ac:dyDescent="0.2">
      <c r="A68" s="13"/>
      <c r="B68" s="7"/>
      <c r="C68" s="7"/>
      <c r="D68" s="7"/>
      <c r="E68" s="7"/>
      <c r="F68" s="8"/>
      <c r="G68" s="9"/>
      <c r="H68" s="33"/>
      <c r="I68" s="33"/>
      <c r="J68" s="13"/>
      <c r="L68" s="3"/>
    </row>
    <row r="69" spans="1:12" ht="4.5" customHeight="1" x14ac:dyDescent="0.2">
      <c r="A69" s="13"/>
      <c r="B69" s="99"/>
      <c r="C69" s="100"/>
      <c r="D69" s="100"/>
      <c r="E69" s="99"/>
      <c r="F69" s="99"/>
      <c r="G69" s="99"/>
      <c r="H69" s="99"/>
      <c r="I69" s="99"/>
      <c r="J69" s="13"/>
      <c r="L69" s="3"/>
    </row>
    <row r="70" spans="1:12" x14ac:dyDescent="0.2">
      <c r="A70" s="13"/>
      <c r="B70" s="223" t="s">
        <v>32</v>
      </c>
      <c r="C70" s="223"/>
      <c r="D70" s="223"/>
      <c r="E70" s="223"/>
      <c r="F70" s="101"/>
      <c r="G70" s="107" t="str">
        <f>TEXT(IF(G53&lt;=0,0,IF(G53&gt;0,IF(3600/C16-C10*C13-3&gt;0,(((((C19/4/0.9*0.745)*C10*(C4*C13*C16)/60/60*C7)+(((((C19/4/0.9*0.745)*0.2)*(C4-(C10*(C4*C13*C16)/60/60)-(C16*C4*20/60/60)))+(((C19/4/0.9*0.745)*0.7)*((C16*C4*3)/60/60)))*C7)+((C19/4/0.9*0.745)*0.2*C7*C4))-((((1.2*110)/1000)*((C4*C13*C16)/C25)*C7)+(((0.0032*110)/1000)*(24-((C4*C13*C16)/C25))*C7)))*1216*1.075/1000/2000*G53),(((((C19/4/0.9*0.745)*C10*(C4*C13*C16)/60/60*C7)+((((C19/4/0.9*0.745)*0.7)*(C4-(C10*(C4*C13*C16)/60/60)))*C7)+((C19/4/0.9*0.745)*0.2*C7*C4))-((((1.2*110)/1000)*((C4*C13*C16)/C25)*C7)+(((0.0032*110)/1000)*(24-((C4*C13*C16)/C25))*C7)))*1216*1.075/1000/2000*G53)))),0)&amp;" Tons"</f>
        <v>93 Tons</v>
      </c>
      <c r="H70" s="99"/>
      <c r="I70" s="99"/>
      <c r="J70" s="13"/>
      <c r="L70" s="4"/>
    </row>
    <row r="71" spans="1:12" ht="4.5" customHeight="1" x14ac:dyDescent="0.2">
      <c r="A71" s="13"/>
      <c r="B71" s="102"/>
      <c r="C71" s="102"/>
      <c r="D71" s="102"/>
      <c r="E71" s="102"/>
      <c r="F71" s="103"/>
      <c r="G71" s="104"/>
      <c r="H71" s="99"/>
      <c r="I71" s="99"/>
      <c r="J71" s="13"/>
      <c r="L71" s="3"/>
    </row>
    <row r="72" spans="1:12" ht="7.5" customHeight="1" x14ac:dyDescent="0.2">
      <c r="A72" s="13"/>
      <c r="B72" s="33"/>
      <c r="C72" s="85"/>
      <c r="D72" s="85"/>
      <c r="E72" s="33"/>
      <c r="F72" s="33"/>
      <c r="G72" s="33"/>
      <c r="H72" s="33"/>
      <c r="I72" s="33"/>
      <c r="J72" s="13"/>
      <c r="L72" s="3"/>
    </row>
    <row r="73" spans="1:12" ht="30" customHeight="1" x14ac:dyDescent="0.2">
      <c r="A73" s="13"/>
      <c r="B73" s="13"/>
      <c r="C73" s="224" t="s">
        <v>48</v>
      </c>
      <c r="D73" s="224"/>
      <c r="E73" s="224"/>
      <c r="F73" s="224"/>
      <c r="G73" s="224"/>
      <c r="H73" s="224"/>
      <c r="I73" s="28"/>
      <c r="J73" s="13"/>
    </row>
  </sheetData>
  <sheetProtection sheet="1" objects="1" scenarios="1" selectLockedCells="1"/>
  <protectedRanges>
    <protectedRange sqref="C4 C7 C10 C13 C19 C22 C25 C16" name="Range1"/>
  </protectedRanges>
  <mergeCells count="27">
    <mergeCell ref="B67:E67"/>
    <mergeCell ref="B70:E70"/>
    <mergeCell ref="C73:H73"/>
    <mergeCell ref="B51:I51"/>
    <mergeCell ref="B53:E53"/>
    <mergeCell ref="B56:E56"/>
    <mergeCell ref="B59:E59"/>
    <mergeCell ref="B62:E62"/>
    <mergeCell ref="B65:I65"/>
    <mergeCell ref="B48:E48"/>
    <mergeCell ref="E16:I16"/>
    <mergeCell ref="E19:I19"/>
    <mergeCell ref="E22:I22"/>
    <mergeCell ref="E25:I25"/>
    <mergeCell ref="E28:I28"/>
    <mergeCell ref="E31:I31"/>
    <mergeCell ref="B34:I34"/>
    <mergeCell ref="B36:E36"/>
    <mergeCell ref="B39:E39"/>
    <mergeCell ref="B42:E42"/>
    <mergeCell ref="B45:E45"/>
    <mergeCell ref="E13:I13"/>
    <mergeCell ref="A1:J1"/>
    <mergeCell ref="A2:J2"/>
    <mergeCell ref="E4:G4"/>
    <mergeCell ref="E7:I7"/>
    <mergeCell ref="E10:I10"/>
  </mergeCells>
  <conditionalFormatting sqref="G59">
    <cfRule type="cellIs" dxfId="3" priority="3" operator="lessThanOrEqual">
      <formula>0</formula>
    </cfRule>
    <cfRule type="cellIs" dxfId="2" priority="4" operator="greaterThan">
      <formula>0</formula>
    </cfRule>
  </conditionalFormatting>
  <conditionalFormatting sqref="G62">
    <cfRule type="cellIs" dxfId="1" priority="1" operator="lessThanOrEqual">
      <formula>0</formula>
    </cfRule>
    <cfRule type="cellIs" dxfId="0" priority="2" operator="greaterThan">
      <formula>0</formula>
    </cfRule>
  </conditionalFormatting>
  <pageMargins left="0.5" right="0.5" top="1.5" bottom="0.5" header="0.4" footer="0.3"/>
  <pageSetup orientation="portrait" r:id="rId1"/>
  <headerFooter>
    <oddHeader>&amp;C&amp;G</oddHeader>
    <oddFooter>&amp;L&amp;"-,Bold"Panasonic Confidential&amp;C&amp;D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'[1]State Kwh 2011'!#REF!</xm:f>
          </x14:formula1>
          <xm:sqref>C24:D24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opLeftCell="F1" zoomScale="130" zoomScaleNormal="130" zoomScalePageLayoutView="40" workbookViewId="0">
      <selection activeCell="K1" sqref="K1:O1048576"/>
    </sheetView>
  </sheetViews>
  <sheetFormatPr defaultRowHeight="14.25" x14ac:dyDescent="0.2"/>
  <cols>
    <col min="1" max="1" width="2.28515625" style="10" customWidth="1"/>
    <col min="2" max="2" width="2.85546875" style="10" customWidth="1"/>
    <col min="3" max="3" width="10.85546875" style="10" customWidth="1"/>
    <col min="4" max="4" width="2.140625" style="10" customWidth="1"/>
    <col min="5" max="5" width="48.7109375" style="10" customWidth="1"/>
    <col min="6" max="6" width="2.28515625" style="10" customWidth="1"/>
    <col min="7" max="7" width="11.42578125" style="10" customWidth="1"/>
    <col min="8" max="8" width="4.28515625" style="10" customWidth="1"/>
    <col min="9" max="9" width="2.85546875" style="10" customWidth="1"/>
    <col min="10" max="10" width="2.28515625" style="10" customWidth="1"/>
    <col min="11" max="11" width="9.140625" style="10"/>
    <col min="12" max="12" width="90.5703125" style="10" customWidth="1"/>
    <col min="13" max="16384" width="9.140625" style="10"/>
  </cols>
  <sheetData>
    <row r="1" spans="1:12" ht="38.25" customHeight="1" x14ac:dyDescent="0.25">
      <c r="A1" s="195"/>
      <c r="B1" s="195"/>
      <c r="C1" s="195"/>
      <c r="D1" s="195"/>
      <c r="E1" s="195"/>
      <c r="F1" s="195"/>
      <c r="G1" s="195"/>
      <c r="H1" s="195"/>
      <c r="I1" s="195"/>
      <c r="J1" s="195"/>
    </row>
    <row r="2" spans="1:12" ht="21.75" customHeight="1" x14ac:dyDescent="0.2">
      <c r="A2" s="212" t="s">
        <v>12</v>
      </c>
      <c r="B2" s="212"/>
      <c r="C2" s="212"/>
      <c r="D2" s="212"/>
      <c r="E2" s="212"/>
      <c r="F2" s="212"/>
      <c r="G2" s="212"/>
      <c r="H2" s="212"/>
      <c r="I2" s="212"/>
      <c r="J2" s="212"/>
    </row>
    <row r="3" spans="1:12" ht="4.5" customHeight="1" x14ac:dyDescent="0.25">
      <c r="A3" s="11"/>
      <c r="B3" s="12"/>
      <c r="C3" s="12"/>
      <c r="D3" s="12"/>
      <c r="E3" s="12"/>
      <c r="F3" s="12"/>
      <c r="G3" s="12"/>
      <c r="H3" s="12"/>
      <c r="I3" s="12"/>
      <c r="J3" s="13"/>
    </row>
    <row r="4" spans="1:12" x14ac:dyDescent="0.2">
      <c r="A4" s="13"/>
      <c r="B4" s="14"/>
      <c r="C4" s="68">
        <v>16</v>
      </c>
      <c r="D4" s="15"/>
      <c r="E4" s="213" t="s">
        <v>4</v>
      </c>
      <c r="F4" s="213"/>
      <c r="G4" s="213"/>
      <c r="H4" s="36"/>
      <c r="I4" s="36"/>
      <c r="J4" s="13"/>
    </row>
    <row r="5" spans="1:12" ht="4.5" customHeight="1" x14ac:dyDescent="0.2">
      <c r="A5" s="13"/>
      <c r="B5" s="14"/>
      <c r="C5" s="69"/>
      <c r="D5" s="15"/>
      <c r="E5" s="36"/>
      <c r="F5" s="36"/>
      <c r="G5" s="36"/>
      <c r="H5" s="36"/>
      <c r="I5" s="36"/>
      <c r="J5" s="13"/>
    </row>
    <row r="6" spans="1:12" ht="4.5" customHeight="1" x14ac:dyDescent="0.2">
      <c r="A6" s="13"/>
      <c r="B6" s="16"/>
      <c r="C6" s="70"/>
      <c r="D6" s="17"/>
      <c r="E6" s="32"/>
      <c r="F6" s="32"/>
      <c r="G6" s="32"/>
      <c r="H6" s="32"/>
      <c r="I6" s="32"/>
      <c r="J6" s="13"/>
    </row>
    <row r="7" spans="1:12" x14ac:dyDescent="0.2">
      <c r="A7" s="13"/>
      <c r="B7" s="16"/>
      <c r="C7" s="68">
        <v>250</v>
      </c>
      <c r="D7" s="18"/>
      <c r="E7" s="211" t="s">
        <v>5</v>
      </c>
      <c r="F7" s="211"/>
      <c r="G7" s="211"/>
      <c r="H7" s="211"/>
      <c r="I7" s="211"/>
      <c r="J7" s="13"/>
    </row>
    <row r="8" spans="1:12" ht="4.5" customHeight="1" x14ac:dyDescent="0.2">
      <c r="A8" s="13"/>
      <c r="B8" s="16"/>
      <c r="C8" s="65"/>
      <c r="D8" s="18"/>
      <c r="E8" s="74"/>
      <c r="F8" s="74"/>
      <c r="G8" s="74"/>
      <c r="H8" s="74"/>
      <c r="I8" s="74"/>
      <c r="J8" s="13"/>
    </row>
    <row r="9" spans="1:12" ht="4.5" customHeight="1" x14ac:dyDescent="0.2">
      <c r="A9" s="13"/>
      <c r="B9" s="14"/>
      <c r="C9" s="71"/>
      <c r="D9" s="19"/>
      <c r="E9" s="75"/>
      <c r="F9" s="75"/>
      <c r="G9" s="75"/>
      <c r="H9" s="75"/>
      <c r="I9" s="75"/>
      <c r="J9" s="13"/>
    </row>
    <row r="10" spans="1:12" x14ac:dyDescent="0.2">
      <c r="A10" s="13"/>
      <c r="B10" s="14"/>
      <c r="C10" s="68">
        <v>2</v>
      </c>
      <c r="D10" s="19"/>
      <c r="E10" s="214" t="s">
        <v>2</v>
      </c>
      <c r="F10" s="214"/>
      <c r="G10" s="214"/>
      <c r="H10" s="214"/>
      <c r="I10" s="214"/>
      <c r="J10" s="13"/>
      <c r="L10" s="10" t="s">
        <v>24</v>
      </c>
    </row>
    <row r="11" spans="1:12" ht="4.5" customHeight="1" x14ac:dyDescent="0.2">
      <c r="A11" s="13"/>
      <c r="B11" s="14"/>
      <c r="C11" s="71"/>
      <c r="D11" s="19"/>
      <c r="E11" s="75"/>
      <c r="F11" s="75"/>
      <c r="G11" s="75"/>
      <c r="H11" s="75"/>
      <c r="I11" s="75"/>
      <c r="J11" s="13"/>
    </row>
    <row r="12" spans="1:12" ht="4.5" customHeight="1" x14ac:dyDescent="0.2">
      <c r="A12" s="13"/>
      <c r="B12" s="16"/>
      <c r="C12" s="65"/>
      <c r="D12" s="18"/>
      <c r="E12" s="74"/>
      <c r="F12" s="74"/>
      <c r="G12" s="74"/>
      <c r="H12" s="74"/>
      <c r="I12" s="74"/>
      <c r="J12" s="13"/>
    </row>
    <row r="13" spans="1:12" x14ac:dyDescent="0.2">
      <c r="A13" s="13"/>
      <c r="B13" s="16"/>
      <c r="C13" s="68">
        <v>2</v>
      </c>
      <c r="D13" s="18"/>
      <c r="E13" s="211" t="s">
        <v>14</v>
      </c>
      <c r="F13" s="211"/>
      <c r="G13" s="211"/>
      <c r="H13" s="211"/>
      <c r="I13" s="211"/>
      <c r="J13" s="13"/>
      <c r="L13" s="10" t="s">
        <v>22</v>
      </c>
    </row>
    <row r="14" spans="1:12" ht="4.5" customHeight="1" x14ac:dyDescent="0.2">
      <c r="A14" s="13"/>
      <c r="B14" s="16"/>
      <c r="C14" s="65"/>
      <c r="D14" s="18"/>
      <c r="E14" s="74"/>
      <c r="F14" s="74"/>
      <c r="G14" s="74"/>
      <c r="H14" s="74"/>
      <c r="I14" s="74"/>
      <c r="J14" s="13"/>
    </row>
    <row r="15" spans="1:12" ht="4.5" customHeight="1" x14ac:dyDescent="0.2">
      <c r="A15" s="13"/>
      <c r="B15" s="14"/>
      <c r="C15" s="71"/>
      <c r="D15" s="19"/>
      <c r="E15" s="5"/>
      <c r="F15" s="5"/>
      <c r="G15" s="5"/>
      <c r="H15" s="5"/>
      <c r="I15" s="5"/>
      <c r="J15" s="13"/>
    </row>
    <row r="16" spans="1:12" x14ac:dyDescent="0.2">
      <c r="A16" s="13"/>
      <c r="B16" s="14"/>
      <c r="C16" s="1">
        <v>60</v>
      </c>
      <c r="D16" s="19"/>
      <c r="E16" s="214" t="s">
        <v>13</v>
      </c>
      <c r="F16" s="214"/>
      <c r="G16" s="214"/>
      <c r="H16" s="214"/>
      <c r="I16" s="214"/>
      <c r="J16" s="13"/>
      <c r="L16" s="10" t="s">
        <v>25</v>
      </c>
    </row>
    <row r="17" spans="1:12" ht="4.5" customHeight="1" x14ac:dyDescent="0.2">
      <c r="A17" s="13"/>
      <c r="B17" s="14"/>
      <c r="C17" s="71"/>
      <c r="D17" s="19"/>
      <c r="E17" s="75"/>
      <c r="F17" s="75"/>
      <c r="G17" s="75"/>
      <c r="H17" s="75"/>
      <c r="I17" s="75"/>
      <c r="J17" s="13"/>
    </row>
    <row r="18" spans="1:12" ht="4.5" customHeight="1" x14ac:dyDescent="0.2">
      <c r="A18" s="13"/>
      <c r="B18" s="16"/>
      <c r="C18" s="65"/>
      <c r="D18" s="18"/>
      <c r="E18" s="74"/>
      <c r="F18" s="74"/>
      <c r="G18" s="74"/>
      <c r="H18" s="74"/>
      <c r="I18" s="74"/>
      <c r="J18" s="13"/>
    </row>
    <row r="19" spans="1:12" x14ac:dyDescent="0.2">
      <c r="A19" s="13"/>
      <c r="B19" s="16"/>
      <c r="C19" s="68">
        <v>18.600000000000001</v>
      </c>
      <c r="D19" s="18"/>
      <c r="E19" s="211" t="s">
        <v>1</v>
      </c>
      <c r="F19" s="211"/>
      <c r="G19" s="211"/>
      <c r="H19" s="211"/>
      <c r="I19" s="211"/>
      <c r="J19" s="13"/>
      <c r="L19" s="10" t="s">
        <v>23</v>
      </c>
    </row>
    <row r="20" spans="1:12" ht="4.5" customHeight="1" x14ac:dyDescent="0.2">
      <c r="A20" s="13"/>
      <c r="B20" s="16"/>
      <c r="C20" s="65"/>
      <c r="D20" s="18"/>
      <c r="E20" s="74"/>
      <c r="F20" s="74"/>
      <c r="G20" s="74"/>
      <c r="H20" s="74"/>
      <c r="I20" s="74"/>
      <c r="J20" s="13"/>
    </row>
    <row r="21" spans="1:12" ht="4.5" customHeight="1" x14ac:dyDescent="0.2">
      <c r="A21" s="13"/>
      <c r="B21" s="14"/>
      <c r="C21" s="71"/>
      <c r="D21" s="19"/>
      <c r="E21" s="5"/>
      <c r="F21" s="5"/>
      <c r="G21" s="5"/>
      <c r="H21" s="5"/>
      <c r="I21" s="5"/>
      <c r="J21" s="13"/>
    </row>
    <row r="22" spans="1:12" x14ac:dyDescent="0.2">
      <c r="A22" s="13"/>
      <c r="B22" s="14"/>
      <c r="C22" s="72">
        <v>0.08</v>
      </c>
      <c r="D22" s="19"/>
      <c r="E22" s="214" t="s">
        <v>9</v>
      </c>
      <c r="F22" s="214"/>
      <c r="G22" s="214"/>
      <c r="H22" s="214"/>
      <c r="I22" s="214"/>
      <c r="J22" s="13"/>
      <c r="L22" s="10" t="s">
        <v>27</v>
      </c>
    </row>
    <row r="23" spans="1:12" ht="4.5" customHeight="1" x14ac:dyDescent="0.2">
      <c r="A23" s="13"/>
      <c r="B23" s="14"/>
      <c r="C23" s="71"/>
      <c r="D23" s="19"/>
      <c r="E23" s="75"/>
      <c r="F23" s="75"/>
      <c r="G23" s="75"/>
      <c r="H23" s="75"/>
      <c r="I23" s="75"/>
      <c r="J23" s="13"/>
    </row>
    <row r="24" spans="1:12" ht="4.5" customHeight="1" x14ac:dyDescent="0.2">
      <c r="A24" s="13"/>
      <c r="B24" s="16"/>
      <c r="C24" s="65"/>
      <c r="D24" s="18"/>
      <c r="E24" s="74"/>
      <c r="F24" s="74"/>
      <c r="G24" s="6"/>
      <c r="H24" s="6"/>
      <c r="I24" s="6"/>
      <c r="J24" s="13"/>
    </row>
    <row r="25" spans="1:12" x14ac:dyDescent="0.2">
      <c r="A25" s="13"/>
      <c r="B25" s="16"/>
      <c r="C25" s="68">
        <v>900</v>
      </c>
      <c r="D25" s="18"/>
      <c r="E25" s="211" t="s">
        <v>11</v>
      </c>
      <c r="F25" s="211"/>
      <c r="G25" s="211"/>
      <c r="H25" s="211"/>
      <c r="I25" s="211"/>
      <c r="J25" s="13"/>
      <c r="L25" s="10" t="s">
        <v>26</v>
      </c>
    </row>
    <row r="26" spans="1:12" ht="4.5" customHeight="1" x14ac:dyDescent="0.2">
      <c r="A26" s="13"/>
      <c r="B26" s="16"/>
      <c r="C26" s="65"/>
      <c r="D26" s="18"/>
      <c r="E26" s="74"/>
      <c r="F26" s="74"/>
      <c r="G26" s="74"/>
      <c r="H26" s="74"/>
      <c r="I26" s="74"/>
      <c r="J26" s="13"/>
    </row>
    <row r="27" spans="1:12" ht="4.5" customHeight="1" x14ac:dyDescent="0.2">
      <c r="A27" s="13"/>
      <c r="B27" s="14"/>
      <c r="C27" s="71"/>
      <c r="D27" s="19"/>
      <c r="E27" s="75"/>
      <c r="F27" s="75"/>
      <c r="G27" s="75"/>
      <c r="H27" s="75"/>
      <c r="I27" s="75"/>
      <c r="J27" s="13"/>
    </row>
    <row r="28" spans="1:12" ht="15.75" customHeight="1" x14ac:dyDescent="0.2">
      <c r="A28" s="13"/>
      <c r="B28" s="14"/>
      <c r="C28" s="72">
        <v>1910</v>
      </c>
      <c r="D28" s="21"/>
      <c r="E28" s="213" t="s">
        <v>15</v>
      </c>
      <c r="F28" s="213"/>
      <c r="G28" s="213"/>
      <c r="H28" s="213"/>
      <c r="I28" s="213"/>
      <c r="J28" s="13"/>
      <c r="K28" s="3"/>
      <c r="L28" s="78"/>
    </row>
    <row r="29" spans="1:12" ht="4.5" customHeight="1" x14ac:dyDescent="0.2">
      <c r="A29" s="13"/>
      <c r="B29" s="14"/>
      <c r="C29" s="73"/>
      <c r="D29" s="21"/>
      <c r="E29" s="36"/>
      <c r="F29" s="36"/>
      <c r="G29" s="36"/>
      <c r="H29" s="36"/>
      <c r="I29" s="36"/>
      <c r="J29" s="13"/>
      <c r="K29" s="3"/>
      <c r="L29" s="78"/>
    </row>
    <row r="30" spans="1:12" ht="4.5" customHeight="1" x14ac:dyDescent="0.2">
      <c r="A30" s="13"/>
      <c r="B30" s="16"/>
      <c r="C30" s="31"/>
      <c r="D30" s="20"/>
      <c r="E30" s="32"/>
      <c r="F30" s="32"/>
      <c r="G30" s="32"/>
      <c r="H30" s="32"/>
      <c r="I30" s="32"/>
      <c r="J30" s="13"/>
      <c r="K30" s="3"/>
      <c r="L30" s="78"/>
    </row>
    <row r="31" spans="1:12" ht="15.75" customHeight="1" x14ac:dyDescent="0.2">
      <c r="A31" s="13"/>
      <c r="B31" s="16"/>
      <c r="C31" s="72">
        <v>1000</v>
      </c>
      <c r="D31" s="20"/>
      <c r="E31" s="216" t="s">
        <v>16</v>
      </c>
      <c r="F31" s="216"/>
      <c r="G31" s="216"/>
      <c r="H31" s="216"/>
      <c r="I31" s="216"/>
      <c r="J31" s="13"/>
      <c r="K31" s="3"/>
      <c r="L31" s="78"/>
    </row>
    <row r="32" spans="1:12" ht="4.5" customHeight="1" x14ac:dyDescent="0.2">
      <c r="A32" s="13"/>
      <c r="B32" s="16"/>
      <c r="C32" s="31"/>
      <c r="D32" s="20"/>
      <c r="E32" s="32"/>
      <c r="F32" s="32"/>
      <c r="G32" s="32"/>
      <c r="H32" s="32"/>
      <c r="I32" s="32"/>
      <c r="J32" s="13"/>
      <c r="K32" s="3"/>
      <c r="L32" s="78"/>
    </row>
    <row r="33" spans="1:13" ht="4.5" customHeight="1" x14ac:dyDescent="0.2">
      <c r="A33" s="13"/>
      <c r="B33" s="14"/>
      <c r="C33" s="71"/>
      <c r="D33" s="19"/>
      <c r="E33" s="75"/>
      <c r="F33" s="75"/>
      <c r="G33" s="75"/>
      <c r="H33" s="75"/>
      <c r="I33" s="75"/>
      <c r="J33" s="13"/>
      <c r="K33" s="3"/>
      <c r="L33" s="78"/>
    </row>
    <row r="34" spans="1:13" ht="15.75" customHeight="1" x14ac:dyDescent="0.2">
      <c r="A34" s="13"/>
      <c r="B34" s="33"/>
      <c r="C34" s="30">
        <v>1</v>
      </c>
      <c r="D34" s="73"/>
      <c r="E34" s="213" t="s">
        <v>17</v>
      </c>
      <c r="F34" s="213"/>
      <c r="G34" s="213"/>
      <c r="H34" s="213"/>
      <c r="I34" s="213"/>
      <c r="J34" s="13"/>
      <c r="K34" s="3"/>
      <c r="L34" s="79"/>
      <c r="M34" s="2"/>
    </row>
    <row r="35" spans="1:13" ht="4.5" customHeight="1" x14ac:dyDescent="0.2">
      <c r="A35" s="13"/>
      <c r="B35" s="33"/>
      <c r="C35" s="73"/>
      <c r="D35" s="73"/>
      <c r="E35" s="36"/>
      <c r="F35" s="36"/>
      <c r="G35" s="36"/>
      <c r="H35" s="36"/>
      <c r="I35" s="36"/>
      <c r="J35" s="13"/>
      <c r="K35" s="3"/>
      <c r="L35" s="78"/>
    </row>
    <row r="36" spans="1:13" ht="7.5" customHeight="1" x14ac:dyDescent="0.2">
      <c r="A36" s="13"/>
      <c r="B36" s="33"/>
      <c r="C36" s="34"/>
      <c r="D36" s="34"/>
      <c r="E36" s="35"/>
      <c r="F36" s="36"/>
      <c r="G36" s="37"/>
      <c r="H36" s="33"/>
      <c r="I36" s="33"/>
      <c r="J36" s="13"/>
      <c r="K36" s="3"/>
      <c r="L36" s="78"/>
    </row>
    <row r="37" spans="1:13" ht="15" x14ac:dyDescent="0.2">
      <c r="A37" s="22"/>
      <c r="B37" s="217"/>
      <c r="C37" s="217"/>
      <c r="D37" s="217"/>
      <c r="E37" s="217"/>
      <c r="F37" s="217"/>
      <c r="G37" s="217"/>
      <c r="H37" s="217"/>
      <c r="I37" s="217"/>
      <c r="J37" s="13"/>
      <c r="K37" s="3"/>
      <c r="L37" s="79"/>
    </row>
    <row r="38" spans="1:13" ht="4.5" customHeight="1" x14ac:dyDescent="0.2">
      <c r="A38" s="23"/>
      <c r="B38" s="38"/>
      <c r="C38" s="38"/>
      <c r="D38" s="38"/>
      <c r="E38" s="38"/>
      <c r="F38" s="38"/>
      <c r="G38" s="38"/>
      <c r="H38" s="38"/>
      <c r="I38" s="38"/>
      <c r="J38" s="13"/>
      <c r="K38" s="3"/>
      <c r="L38" s="78"/>
    </row>
    <row r="39" spans="1:13" x14ac:dyDescent="0.2">
      <c r="A39" s="13"/>
      <c r="B39" s="218" t="s">
        <v>7</v>
      </c>
      <c r="C39" s="218"/>
      <c r="D39" s="218"/>
      <c r="E39" s="218"/>
      <c r="F39" s="39"/>
      <c r="G39" s="40">
        <f>IF(C34&lt;=0,0,IF(C34&gt;0,IF(((3600/C16)-(C10*C13)-20)&gt;0,(((C10/60)*(C19/4/0.9*0.745)*(C22/60)*(C4*C13*C16)*C7)+(((((C19/4/0.9*0.745)*0.2)*(C4-(C10*(C4*C13*C16)/60/60)-(C16*C4*20/60/60)))+(((C19/4/0.9*0.745)*0.7)*((C16*C4*20)/60/60)))*C22*C7)),(((C10/60)*(C19/4/0.9*0.745)*(C22/60)*(C4*C13*C16)*C7)+((C19/4/0.9*0.745)*0.7)*((C4-(C10*(C4*C13*C16)/60/60)))*C22*C7))))*-1</f>
        <v>-517.32800000000009</v>
      </c>
      <c r="H39" s="41"/>
      <c r="I39" s="41"/>
      <c r="J39" s="13"/>
      <c r="K39" s="3"/>
      <c r="L39" s="80"/>
    </row>
    <row r="40" spans="1:13" ht="4.5" customHeight="1" x14ac:dyDescent="0.2">
      <c r="A40" s="13"/>
      <c r="B40" s="33"/>
      <c r="C40" s="42"/>
      <c r="D40" s="42"/>
      <c r="E40" s="43"/>
      <c r="F40" s="43"/>
      <c r="G40" s="43"/>
      <c r="H40" s="36"/>
      <c r="I40" s="36"/>
      <c r="J40" s="13"/>
      <c r="K40" s="3"/>
      <c r="L40" s="78"/>
    </row>
    <row r="41" spans="1:13" ht="4.5" customHeight="1" x14ac:dyDescent="0.2">
      <c r="A41" s="13"/>
      <c r="B41" s="29"/>
      <c r="C41" s="44"/>
      <c r="D41" s="44"/>
      <c r="E41" s="45"/>
      <c r="F41" s="45"/>
      <c r="G41" s="45"/>
      <c r="H41" s="32"/>
      <c r="I41" s="32"/>
      <c r="J41" s="13"/>
      <c r="K41" s="3"/>
      <c r="L41" s="78"/>
    </row>
    <row r="42" spans="1:13" x14ac:dyDescent="0.2">
      <c r="A42" s="13"/>
      <c r="B42" s="221" t="s">
        <v>8</v>
      </c>
      <c r="C42" s="221"/>
      <c r="D42" s="221"/>
      <c r="E42" s="221"/>
      <c r="F42" s="46"/>
      <c r="G42" s="47">
        <f>IF((C34)&lt;=0,0,IF(C34&gt;0,(((C22*((C4*C13*C16)/C25*60/60)*((1.2*110)/1000)*C7)+(C22*(24-(C4*C13*C16)/C25)*((0.00032*110)/1000)*365)))*-1))</f>
        <v>-5.6544754346666659</v>
      </c>
      <c r="H42" s="48"/>
      <c r="I42" s="48"/>
      <c r="J42" s="13"/>
      <c r="K42" s="3"/>
      <c r="L42" s="81"/>
      <c r="M42" s="82"/>
    </row>
    <row r="43" spans="1:13" ht="4.5" customHeight="1" x14ac:dyDescent="0.2">
      <c r="A43" s="13"/>
      <c r="B43" s="49"/>
      <c r="C43" s="49"/>
      <c r="D43" s="49"/>
      <c r="E43" s="49"/>
      <c r="F43" s="46"/>
      <c r="G43" s="50"/>
      <c r="H43" s="48"/>
      <c r="I43" s="48"/>
      <c r="J43" s="13"/>
      <c r="K43" s="3"/>
    </row>
    <row r="44" spans="1:13" ht="7.5" customHeight="1" x14ac:dyDescent="0.2">
      <c r="A44" s="13"/>
      <c r="B44" s="33"/>
      <c r="C44" s="51"/>
      <c r="D44" s="51"/>
      <c r="E44" s="33"/>
      <c r="F44" s="33"/>
      <c r="G44" s="33"/>
      <c r="H44" s="33"/>
      <c r="I44" s="33"/>
      <c r="J44" s="13"/>
      <c r="K44" s="3"/>
    </row>
    <row r="45" spans="1:13" x14ac:dyDescent="0.2">
      <c r="A45" s="13"/>
      <c r="B45" s="225"/>
      <c r="C45" s="225"/>
      <c r="D45" s="225"/>
      <c r="E45" s="225"/>
      <c r="F45" s="225"/>
      <c r="G45" s="225"/>
      <c r="H45" s="225"/>
      <c r="I45" s="225"/>
      <c r="J45" s="13"/>
      <c r="L45" s="78"/>
    </row>
    <row r="46" spans="1:13" ht="4.5" customHeight="1" x14ac:dyDescent="0.2">
      <c r="A46" s="13"/>
      <c r="B46" s="33"/>
      <c r="C46" s="52"/>
      <c r="D46" s="52"/>
      <c r="E46" s="52"/>
      <c r="F46" s="52"/>
      <c r="G46" s="33"/>
      <c r="H46" s="33"/>
      <c r="I46" s="33"/>
      <c r="J46" s="13"/>
    </row>
    <row r="47" spans="1:13" x14ac:dyDescent="0.2">
      <c r="A47" s="13"/>
      <c r="B47" s="226" t="s">
        <v>6</v>
      </c>
      <c r="C47" s="226"/>
      <c r="D47" s="226"/>
      <c r="E47" s="226"/>
      <c r="F47" s="53"/>
      <c r="G47" s="54">
        <f>IF((C34)&lt;=0,0,IF(C34&gt;0,(G39-G42)*C34*-1))</f>
        <v>511.67352456533342</v>
      </c>
      <c r="H47" s="41"/>
      <c r="I47" s="41"/>
      <c r="J47" s="13"/>
      <c r="L47" s="78"/>
    </row>
    <row r="48" spans="1:13" ht="4.5" customHeight="1" x14ac:dyDescent="0.2">
      <c r="A48" s="13"/>
      <c r="B48" s="33"/>
      <c r="C48" s="41"/>
      <c r="D48" s="41"/>
      <c r="E48" s="36"/>
      <c r="F48" s="36"/>
      <c r="G48" s="36"/>
      <c r="H48" s="36"/>
      <c r="I48" s="36"/>
      <c r="J48" s="13"/>
      <c r="L48" s="3"/>
    </row>
    <row r="49" spans="1:12" ht="4.5" customHeight="1" x14ac:dyDescent="0.2">
      <c r="A49" s="13"/>
      <c r="B49" s="29"/>
      <c r="C49" s="55"/>
      <c r="D49" s="55"/>
      <c r="E49" s="29"/>
      <c r="F49" s="29"/>
      <c r="G49" s="29"/>
      <c r="H49" s="29"/>
      <c r="I49" s="29"/>
      <c r="J49" s="13"/>
      <c r="L49" s="3"/>
    </row>
    <row r="50" spans="1:12" x14ac:dyDescent="0.2">
      <c r="A50" s="13"/>
      <c r="B50" s="230" t="s">
        <v>0</v>
      </c>
      <c r="C50" s="230"/>
      <c r="D50" s="230"/>
      <c r="E50" s="230"/>
      <c r="F50" s="56"/>
      <c r="G50" s="57">
        <f>IF(C34&lt;=0,0,IF(C34&gt;0,IF(((3600/C16)-(C10*C13)-20)&gt;0,(((((C19/4/0.9*0.745)*C10*(C4*C13*C16)/60/60*C7)+(((((C19/4/0.9*0.745)*0.2)*(C4-(C10*(C4*C13*C16)/60/60)-(C16*C4*20/60/60)))+(((C19/4/0.9*0.745)*0.7)*((C16*C4*20)/60/60)))*C7))-((((1.2*110)/1000)*((C4*C13*C16)/C25)*C7)+(((0.0032*110)/1000)*(24-((C4*C13*C16)/C25))*C7)))*681*0.002205/2000*C34))))</f>
        <v>4.8008382062760004</v>
      </c>
      <c r="H50" s="29"/>
      <c r="I50" s="29"/>
      <c r="J50" s="13"/>
      <c r="L50" s="83"/>
    </row>
    <row r="51" spans="1:12" ht="4.5" customHeight="1" x14ac:dyDescent="0.2">
      <c r="A51" s="13"/>
      <c r="B51" s="58"/>
      <c r="C51" s="58"/>
      <c r="D51" s="58"/>
      <c r="E51" s="58"/>
      <c r="F51" s="56"/>
      <c r="G51" s="59"/>
      <c r="H51" s="29"/>
      <c r="I51" s="29"/>
      <c r="J51" s="13"/>
      <c r="L51" s="3"/>
    </row>
    <row r="52" spans="1:12" ht="4.5" customHeight="1" x14ac:dyDescent="0.2">
      <c r="A52" s="13"/>
      <c r="B52" s="60"/>
      <c r="C52" s="60"/>
      <c r="D52" s="60"/>
      <c r="E52" s="60"/>
      <c r="F52" s="60"/>
      <c r="G52" s="60"/>
      <c r="H52" s="33"/>
      <c r="I52" s="33"/>
      <c r="J52" s="13"/>
      <c r="L52" s="3"/>
    </row>
    <row r="53" spans="1:12" x14ac:dyDescent="0.2">
      <c r="A53" s="13"/>
      <c r="B53" s="231" t="s">
        <v>10</v>
      </c>
      <c r="C53" s="231"/>
      <c r="D53" s="231"/>
      <c r="E53" s="231"/>
      <c r="F53" s="60"/>
      <c r="G53" s="61">
        <f>IF((C34)&lt;=0,0,IF(C34&gt;0,((C19*0.2)/4/0.9*0.745)*C22*C4*C7*C34))</f>
        <v>246.34666666666669</v>
      </c>
      <c r="H53" s="33"/>
      <c r="I53" s="33"/>
      <c r="J53" s="13"/>
      <c r="L53" s="78"/>
    </row>
    <row r="54" spans="1:12" ht="4.5" customHeight="1" x14ac:dyDescent="0.2">
      <c r="A54" s="13"/>
      <c r="B54" s="33"/>
      <c r="C54" s="33"/>
      <c r="D54" s="33"/>
      <c r="E54" s="33"/>
      <c r="F54" s="33"/>
      <c r="G54" s="33"/>
      <c r="H54" s="33"/>
      <c r="I54" s="33"/>
      <c r="J54" s="13"/>
      <c r="L54" s="3"/>
    </row>
    <row r="55" spans="1:12" ht="4.5" customHeight="1" x14ac:dyDescent="0.2">
      <c r="A55" s="13"/>
      <c r="B55" s="56"/>
      <c r="C55" s="56"/>
      <c r="D55" s="56"/>
      <c r="E55" s="56"/>
      <c r="F55" s="56"/>
      <c r="G55" s="56"/>
      <c r="H55" s="29"/>
      <c r="I55" s="29"/>
      <c r="J55" s="13"/>
      <c r="L55" s="3"/>
    </row>
    <row r="56" spans="1:12" x14ac:dyDescent="0.2">
      <c r="A56" s="13"/>
      <c r="B56" s="227" t="s">
        <v>20</v>
      </c>
      <c r="C56" s="227"/>
      <c r="D56" s="227"/>
      <c r="E56" s="227"/>
      <c r="F56" s="56"/>
      <c r="G56" s="76">
        <f>G47+G53</f>
        <v>758.02019123200012</v>
      </c>
      <c r="H56" s="29"/>
      <c r="I56" s="29"/>
      <c r="J56" s="13"/>
      <c r="L56" s="78"/>
    </row>
    <row r="57" spans="1:12" ht="4.5" customHeight="1" x14ac:dyDescent="0.2">
      <c r="A57" s="13"/>
      <c r="B57" s="29"/>
      <c r="C57" s="29"/>
      <c r="D57" s="29"/>
      <c r="E57" s="29"/>
      <c r="F57" s="29"/>
      <c r="G57" s="29"/>
      <c r="H57" s="29"/>
      <c r="I57" s="29"/>
      <c r="J57" s="13"/>
      <c r="L57" s="3"/>
    </row>
    <row r="58" spans="1:12" ht="4.5" customHeight="1" x14ac:dyDescent="0.2">
      <c r="A58" s="13"/>
      <c r="B58" s="33"/>
      <c r="C58" s="51"/>
      <c r="D58" s="51"/>
      <c r="E58" s="33"/>
      <c r="F58" s="33"/>
      <c r="G58" s="33"/>
      <c r="H58" s="33"/>
      <c r="I58" s="33"/>
      <c r="J58" s="13"/>
      <c r="L58" s="3"/>
    </row>
    <row r="59" spans="1:12" x14ac:dyDescent="0.2">
      <c r="A59" s="13"/>
      <c r="B59" s="228" t="s">
        <v>3</v>
      </c>
      <c r="C59" s="228"/>
      <c r="D59" s="228"/>
      <c r="E59" s="228"/>
      <c r="F59" s="60"/>
      <c r="G59" s="77">
        <f>IF(C34&lt;=0,0,IF(C34&gt;0,IF(((3600/C16)-(C10*C13)-20)&gt;0,(((((C19/4/0.9*0.745)*C10*(C4*C13*C16)/60/60*C7)+(((((C19/4/0.9*0.745)*0.2)*(C4-(C10*(C4*C13*C16)/60/60)-(C16*C4*20/60/60)))+(((C19/4/0.9*0.745)*0.7)*((C16*C4*20)/60/60)))*C7))+((C19/4/0.9*0.745)*0.2*C7*C4)-((((1.2*110)/1000)*((C4*C13*C16)/C25)*C7)+(((0.0032*110)/1000)*(24-((C4*C13*C16)/C25))*C7)))*681*0.002205/2000*C34))))</f>
        <v>7.1128093712759997</v>
      </c>
      <c r="H59" s="33"/>
      <c r="I59" s="33"/>
      <c r="J59" s="13"/>
      <c r="L59" s="4"/>
    </row>
    <row r="60" spans="1:12" ht="4.5" customHeight="1" x14ac:dyDescent="0.2">
      <c r="A60" s="13"/>
      <c r="B60" s="7"/>
      <c r="C60" s="7"/>
      <c r="D60" s="7"/>
      <c r="E60" s="7"/>
      <c r="F60" s="8"/>
      <c r="G60" s="9"/>
      <c r="H60" s="33"/>
      <c r="I60" s="33"/>
      <c r="J60" s="13"/>
      <c r="L60" s="3"/>
    </row>
    <row r="61" spans="1:12" ht="7.5" customHeight="1" x14ac:dyDescent="0.2">
      <c r="A61" s="13"/>
      <c r="B61" s="7"/>
      <c r="C61" s="7"/>
      <c r="D61" s="7"/>
      <c r="E61" s="7"/>
      <c r="F61" s="8"/>
      <c r="G61" s="9"/>
      <c r="H61" s="33"/>
      <c r="I61" s="33"/>
      <c r="J61" s="13"/>
      <c r="L61" s="3"/>
    </row>
    <row r="62" spans="1:12" ht="15" x14ac:dyDescent="0.2">
      <c r="A62" s="25"/>
      <c r="B62" s="225"/>
      <c r="C62" s="225"/>
      <c r="D62" s="225"/>
      <c r="E62" s="225"/>
      <c r="F62" s="225"/>
      <c r="G62" s="225"/>
      <c r="H62" s="225"/>
      <c r="I62" s="225"/>
      <c r="J62" s="13"/>
    </row>
    <row r="63" spans="1:12" ht="4.5" customHeight="1" x14ac:dyDescent="0.2">
      <c r="A63" s="13"/>
      <c r="B63" s="62"/>
      <c r="C63" s="62"/>
      <c r="D63" s="62"/>
      <c r="E63" s="62"/>
      <c r="F63" s="62"/>
      <c r="G63" s="62"/>
      <c r="H63" s="62"/>
      <c r="I63" s="62"/>
      <c r="J63" s="13"/>
    </row>
    <row r="64" spans="1:12" ht="10.5" customHeight="1" x14ac:dyDescent="0.2">
      <c r="A64" s="13"/>
      <c r="B64" s="232" t="s">
        <v>18</v>
      </c>
      <c r="C64" s="232"/>
      <c r="D64" s="232"/>
      <c r="E64" s="232"/>
      <c r="F64" s="33"/>
      <c r="G64" s="63">
        <f>IF((C34)&lt;=0,0,IF((C28-C31)&gt;=0,0,IF(C34&gt;0,(C31-C28)/((G39+G42)*-1))))</f>
        <v>0</v>
      </c>
      <c r="H64" s="33"/>
      <c r="I64" s="33"/>
      <c r="J64" s="13"/>
    </row>
    <row r="65" spans="1:12" ht="4.5" customHeight="1" x14ac:dyDescent="0.2">
      <c r="A65" s="13"/>
      <c r="B65" s="33"/>
      <c r="C65" s="33"/>
      <c r="D65" s="33"/>
      <c r="E65" s="33"/>
      <c r="F65" s="33"/>
      <c r="G65" s="64"/>
      <c r="H65" s="33"/>
      <c r="I65" s="33"/>
      <c r="J65" s="13"/>
    </row>
    <row r="66" spans="1:12" ht="4.5" customHeight="1" x14ac:dyDescent="0.2">
      <c r="A66" s="13"/>
      <c r="B66" s="29"/>
      <c r="C66" s="65"/>
      <c r="D66" s="65"/>
      <c r="E66" s="32"/>
      <c r="F66" s="32"/>
      <c r="G66" s="32"/>
      <c r="H66" s="32"/>
      <c r="I66" s="32"/>
      <c r="J66" s="13"/>
    </row>
    <row r="67" spans="1:12" ht="10.5" customHeight="1" x14ac:dyDescent="0.2">
      <c r="A67" s="13"/>
      <c r="B67" s="230" t="s">
        <v>19</v>
      </c>
      <c r="C67" s="230"/>
      <c r="D67" s="230"/>
      <c r="E67" s="230"/>
      <c r="F67" s="58"/>
      <c r="G67" s="66">
        <f>IF((C34)&lt;=0,0,IF(C34&gt;0,(C31/G39)*-1))</f>
        <v>1.9330096186558621</v>
      </c>
      <c r="H67" s="67"/>
      <c r="I67" s="67"/>
      <c r="J67" s="13"/>
    </row>
    <row r="68" spans="1:12" ht="4.5" customHeight="1" x14ac:dyDescent="0.2">
      <c r="A68" s="13"/>
      <c r="B68" s="16"/>
      <c r="C68" s="24"/>
      <c r="D68" s="24"/>
      <c r="E68" s="24"/>
      <c r="F68" s="24"/>
      <c r="G68" s="27"/>
      <c r="H68" s="26"/>
      <c r="I68" s="26"/>
      <c r="J68" s="13"/>
    </row>
    <row r="69" spans="1:12" ht="11.25" customHeight="1" x14ac:dyDescent="0.2">
      <c r="A69" s="13"/>
      <c r="B69" s="33"/>
      <c r="C69" s="51"/>
      <c r="D69" s="51"/>
      <c r="E69" s="33"/>
      <c r="F69" s="33"/>
      <c r="G69" s="33"/>
      <c r="H69" s="33"/>
      <c r="I69" s="33"/>
      <c r="J69" s="13"/>
      <c r="L69" s="3"/>
    </row>
    <row r="70" spans="1:12" ht="37.5" customHeight="1" x14ac:dyDescent="0.2">
      <c r="A70" s="13"/>
      <c r="B70" s="13"/>
      <c r="C70" s="224" t="s">
        <v>21</v>
      </c>
      <c r="D70" s="224"/>
      <c r="E70" s="224"/>
      <c r="F70" s="224"/>
      <c r="G70" s="224"/>
      <c r="H70" s="224"/>
      <c r="I70" s="28"/>
      <c r="J70" s="13"/>
    </row>
  </sheetData>
  <sheetProtection selectLockedCells="1"/>
  <protectedRanges>
    <protectedRange sqref="C4 C7 C10 C13 C19 C22 C25 C16" name="Range1"/>
  </protectedRanges>
  <mergeCells count="26">
    <mergeCell ref="E13:I13"/>
    <mergeCell ref="A1:J1"/>
    <mergeCell ref="A2:J2"/>
    <mergeCell ref="E4:G4"/>
    <mergeCell ref="E7:I7"/>
    <mergeCell ref="E10:I10"/>
    <mergeCell ref="B47:E47"/>
    <mergeCell ref="E16:I16"/>
    <mergeCell ref="E19:I19"/>
    <mergeCell ref="E22:I22"/>
    <mergeCell ref="E25:I25"/>
    <mergeCell ref="E28:I28"/>
    <mergeCell ref="E31:I31"/>
    <mergeCell ref="E34:I34"/>
    <mergeCell ref="B37:I37"/>
    <mergeCell ref="B39:E39"/>
    <mergeCell ref="B42:E42"/>
    <mergeCell ref="B45:I45"/>
    <mergeCell ref="B67:E67"/>
    <mergeCell ref="C70:H70"/>
    <mergeCell ref="B50:E50"/>
    <mergeCell ref="B53:E53"/>
    <mergeCell ref="B56:E56"/>
    <mergeCell ref="B59:E59"/>
    <mergeCell ref="B62:I62"/>
    <mergeCell ref="B64:E64"/>
  </mergeCells>
  <pageMargins left="0.7" right="0.7" top="1.75" bottom="0.5" header="0.4" footer="0.3"/>
  <pageSetup orientation="portrait" r:id="rId1"/>
  <headerFooter>
    <oddHeader>&amp;C&amp;G</oddHeader>
    <oddFooter>&amp;L&amp;"-,Bold"Panasonic Confidential&amp;C&amp;D</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'[1]State Kwh 2011'!#REF!</xm:f>
          </x14:formula1>
          <xm:sqref>C24:D24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vt:lpstr>
      <vt:lpstr>Cost Savings Calc w MODULTN AC</vt:lpstr>
      <vt:lpstr>Cost Savings Calc w LOAD-UN AC</vt:lpstr>
      <vt:lpstr>Cost Savings w VSD AC</vt:lpstr>
      <vt:lpstr>Updated Quick Worksheet w R (2</vt:lpstr>
      <vt:lpstr>'Cost Savings Calc w LOAD-UN AC'!Print_Area</vt:lpstr>
      <vt:lpstr>'Cost Savings Calc w MODULTN AC'!Print_Area</vt:lpstr>
      <vt:lpstr>'Cost Savings w VSD AC'!Print_Area</vt:lpstr>
      <vt:lpstr>Intro!Print_Area</vt:lpstr>
      <vt:lpstr>'Updated Quick Worksheet w R (2'!Print_Area</vt:lpstr>
    </vt:vector>
  </TitlesOfParts>
  <Company>Panasonic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Panasonic</cp:lastModifiedBy>
  <cp:lastPrinted>2013-10-22T19:38:49Z</cp:lastPrinted>
  <dcterms:created xsi:type="dcterms:W3CDTF">2013-01-24T17:04:18Z</dcterms:created>
  <dcterms:modified xsi:type="dcterms:W3CDTF">2013-10-24T13:37:48Z</dcterms:modified>
</cp:coreProperties>
</file>